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9040" windowHeight="15840" activeTab="0"/>
  </bookViews>
  <sheets>
    <sheet name="Rekapitulace stavby" sheetId="1" r:id="rId1"/>
    <sheet name="3RK09-2 - Doplnění chlaze..." sheetId="2" r:id="rId2"/>
    <sheet name="ZTI" sheetId="5" r:id="rId3"/>
    <sheet name="ELEKTRO" sheetId="3" r:id="rId4"/>
    <sheet name="CHLAZENí" sheetId="4" r:id="rId5"/>
  </sheets>
  <definedNames>
    <definedName name="_xlnm._FilterDatabase" localSheetId="1" hidden="1">'3RK09-2 - Doplnění chlaze...'!$C$140:$K$334</definedName>
    <definedName name="_xlnm.Print_Area" localSheetId="1">'3RK09-2 - Doplnění chlaze...'!$C$4:$J$76,'3RK09-2 - Doplnění chlaze...'!$C$82:$J$124,'3RK09-2 - Doplnění chlaze...'!$C$130:$K$334</definedName>
    <definedName name="_xlnm.Print_Area" localSheetId="4">'CHLAZENí'!$A$1:$Q$77</definedName>
    <definedName name="_xlnm.Print_Area" localSheetId="0">'Rekapitulace stavby'!$D$4:$AO$76,'Rekapitulace stavby'!$C$82:$AQ$96</definedName>
    <definedName name="_xlnm.Print_Area" localSheetId="2">'ZTI'!$A$1:$N$31</definedName>
    <definedName name="_xlnm.Print_Titles" localSheetId="0">'Rekapitulace stavby'!$92:$92</definedName>
    <definedName name="_xlnm.Print_Titles" localSheetId="1">'3RK09-2 - Doplnění chlaze...'!$140:$140</definedName>
    <definedName name="_xlnm.Print_Titles" localSheetId="3">'ELEKTRO'!$1:$5</definedName>
  </definedNames>
  <calcPr calcId="191029"/>
  <extLst/>
</workbook>
</file>

<file path=xl/sharedStrings.xml><?xml version="1.0" encoding="utf-8"?>
<sst xmlns="http://schemas.openxmlformats.org/spreadsheetml/2006/main" count="2722" uniqueCount="734">
  <si>
    <t>Export Komplet</t>
  </si>
  <si>
    <t/>
  </si>
  <si>
    <t>2.0</t>
  </si>
  <si>
    <t>ZAMOK</t>
  </si>
  <si>
    <t>False</t>
  </si>
  <si>
    <t>{b76aa268-f44f-44dc-ae54-d9a9a9cd0dc9}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</si>
  <si>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</si>
  <si>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</si>
  <si>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</si>
  <si>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</si>
  <si>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</si>
  <si>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</si>
  <si>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</si>
  <si>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</si>
  <si>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3RK09-2</t>
  </si>
  <si>
    <t>Stavba:</t>
  </si>
  <si>
    <t>Doplnění chlazení do půdní vestavby ZŠ Norbertov</t>
  </si>
  <si>
    <t>KSO:</t>
  </si>
  <si>
    <t>CC-CZ:</t>
  </si>
  <si>
    <t>Místo:</t>
  </si>
  <si>
    <t>Norbertov č.p. 126, č.o. 1 162 00 Praha 6</t>
  </si>
  <si>
    <t>Datum:</t>
  </si>
  <si>
    <t>Zadavatel:</t>
  </si>
  <si>
    <t>IČ:</t>
  </si>
  <si>
    <t>Městská část Praha 6, v zast. Sneo a.s.</t>
  </si>
  <si>
    <t>DIČ:</t>
  </si>
  <si>
    <t>Uchazeč:</t>
  </si>
  <si>
    <t>Projektant:</t>
  </si>
  <si>
    <t>Sibre s.r.o., Ing. Radek Krýza</t>
  </si>
  <si>
    <t>True</t>
  </si>
  <si>
    <t>Zpracovatel:</t>
  </si>
  <si>
    <t>Ing. Locihová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</si>
  <si>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</si>
  <si>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</si>
  <si>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</si>
  <si>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</si>
  <si>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</si>
  <si>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</si>
  <si>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</si>
  <si>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</si>
  <si>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</si>
  <si>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</si>
  <si>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</si>
  <si>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</si>
  <si>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</si>
  <si>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</si>
  <si>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</si>
  <si>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</si>
  <si>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</si>
  <si>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</si>
  <si>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</si>
  <si>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</si>
  <si>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</si>
  <si>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</si>
  <si>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</si>
  <si>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</si>
  <si>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</si>
  <si>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</si>
  <si>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</si>
  <si>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</si>
  <si>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</si>
  <si>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</si>
  <si>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</si>
  <si>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</si>
  <si>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</si>
  <si>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</si>
  <si>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</si>
  <si>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</si>
  <si>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</si>
  <si>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</si>
  <si>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</si>
  <si>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</si>
  <si>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</si>
  <si>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</si>
  <si>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</si>
  <si>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</si>
  <si>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</si>
  <si>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</si>
  <si>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</si>
  <si>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</si>
  <si>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ryh</t>
  </si>
  <si>
    <t>rýhy</t>
  </si>
  <si>
    <t>3,488</t>
  </si>
  <si>
    <t>2</t>
  </si>
  <si>
    <t>izp</t>
  </si>
  <si>
    <t>tepelná izolace půda</t>
  </si>
  <si>
    <t>9,065</t>
  </si>
  <si>
    <t>KRYCÍ LIST SOUPISU PRACÍ</t>
  </si>
  <si>
    <t>lávka</t>
  </si>
  <si>
    <t>3,8</t>
  </si>
  <si>
    <t>obk</t>
  </si>
  <si>
    <t>obklady keramické</t>
  </si>
  <si>
    <t>8,188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</si>
  <si>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</si>
  <si>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</si>
  <si>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</si>
  <si>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</si>
  <si>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</si>
  <si>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</si>
  <si>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</si>
  <si>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</si>
  <si>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</si>
  <si>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</si>
  <si>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</si>
  <si>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</si>
  <si>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</si>
  <si>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</si>
  <si>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</t>
  </si>
  <si>
    <t xml:space="preserve">    725 - Zdravotechnika - zařizovací předměty</t>
  </si>
  <si>
    <t xml:space="preserve">    741 - Elektroinstalace </t>
  </si>
  <si>
    <t xml:space="preserve">    742 - Elektroinstalace - slaboproud</t>
  </si>
  <si>
    <t xml:space="preserve">    751 - Chlazení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</si>
  <si>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</si>
  <si>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</si>
  <si>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</si>
  <si>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</si>
  <si>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</si>
  <si>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</si>
  <si>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2) Ostatní náklady</t>
  </si>
  <si>
    <t>Zařízení staveniště</t>
  </si>
  <si>
    <t>VRN</t>
  </si>
  <si>
    <t>Dokum.skut.provedení</t>
  </si>
  <si>
    <t>Územní vlivy</t>
  </si>
  <si>
    <t>Provozní vlivy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</si>
  <si>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</si>
  <si>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</si>
  <si>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</si>
  <si>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</si>
  <si>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</si>
  <si>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</si>
  <si>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</si>
  <si>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</si>
  <si>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</si>
  <si>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</si>
  <si>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</si>
  <si>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</si>
  <si>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</si>
  <si>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</si>
  <si>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</si>
  <si>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</si>
  <si>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</si>
  <si>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</si>
  <si>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</si>
  <si>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</si>
  <si>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</si>
  <si>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</si>
  <si>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611325201</t>
  </si>
  <si>
    <t>Vápenocementová omítka jednotlivých malých ploch hrubá na stropech, plochy jednotlivě do 0,09 m2</t>
  </si>
  <si>
    <t>kus</t>
  </si>
  <si>
    <t>4</t>
  </si>
  <si>
    <t>-1879803665</t>
  </si>
  <si>
    <t>VV</t>
  </si>
  <si>
    <t>po vrtech</t>
  </si>
  <si>
    <t>611325211</t>
  </si>
  <si>
    <t>Vápenocementová omítka jednotlivých malých ploch hladká na stropech, plochy jednotlivě do 0,09 m2</t>
  </si>
  <si>
    <t>1632117766</t>
  </si>
  <si>
    <t>3</t>
  </si>
  <si>
    <t>612135101r</t>
  </si>
  <si>
    <t>m2</t>
  </si>
  <si>
    <t>-242230638</t>
  </si>
  <si>
    <t>612325101</t>
  </si>
  <si>
    <t>Vápenocementová omítka rýh hrubá ve stěnách, šířky rýhy do 150 mm</t>
  </si>
  <si>
    <t>-1037979377</t>
  </si>
  <si>
    <t>"3.03"(3,585+0,25+2,315+0,8)*0,075</t>
  </si>
  <si>
    <t>"3.01 a 3.05"(3,56+0,25+0,82+2,45+1,1)*0,075</t>
  </si>
  <si>
    <t>"4.11"(1,745+2,2)*0,075</t>
  </si>
  <si>
    <t>"4.0,2"(1,21+1,21)*0,075</t>
  </si>
  <si>
    <t>"pro odvětrávací potrubí"25*0,075</t>
  </si>
  <si>
    <t>Součet</t>
  </si>
  <si>
    <t>5</t>
  </si>
  <si>
    <t>612325201</t>
  </si>
  <si>
    <t>-1445859487</t>
  </si>
  <si>
    <t>"3.NP"3</t>
  </si>
  <si>
    <t>612325211</t>
  </si>
  <si>
    <t>1387327548</t>
  </si>
  <si>
    <t>7</t>
  </si>
  <si>
    <t>612325213</t>
  </si>
  <si>
    <t>-1468045592</t>
  </si>
  <si>
    <t>8</t>
  </si>
  <si>
    <t>619991001</t>
  </si>
  <si>
    <t>1953747646</t>
  </si>
  <si>
    <t>9</t>
  </si>
  <si>
    <t>Ostatní konstrukce a práce, bourání</t>
  </si>
  <si>
    <t>949111112</t>
  </si>
  <si>
    <t>sada</t>
  </si>
  <si>
    <t>645753442</t>
  </si>
  <si>
    <t>10</t>
  </si>
  <si>
    <t>949111113</t>
  </si>
  <si>
    <t>-71052209</t>
  </si>
  <si>
    <t>11</t>
  </si>
  <si>
    <t>949111212</t>
  </si>
  <si>
    <t>1347160024</t>
  </si>
  <si>
    <t>1*20 'Přepočtené koeficientem množství</t>
  </si>
  <si>
    <t>12</t>
  </si>
  <si>
    <t>949111213</t>
  </si>
  <si>
    <t>142228382</t>
  </si>
  <si>
    <t>13</t>
  </si>
  <si>
    <t>949111812</t>
  </si>
  <si>
    <t>2101077486</t>
  </si>
  <si>
    <t>14</t>
  </si>
  <si>
    <t>949111813</t>
  </si>
  <si>
    <t>-1928590137</t>
  </si>
  <si>
    <t>952901111</t>
  </si>
  <si>
    <t>kpl</t>
  </si>
  <si>
    <t>1040336719</t>
  </si>
  <si>
    <t>16</t>
  </si>
  <si>
    <t>952902021</t>
  </si>
  <si>
    <t>-1296227814</t>
  </si>
  <si>
    <t>330*5 'Přepočtené koeficientem množství</t>
  </si>
  <si>
    <t>17</t>
  </si>
  <si>
    <t>9533129r</t>
  </si>
  <si>
    <t>1201417583</t>
  </si>
  <si>
    <t>18</t>
  </si>
  <si>
    <t>971042241</t>
  </si>
  <si>
    <t>-1800272681</t>
  </si>
  <si>
    <t>otvor v řimse 100x200mm</t>
  </si>
  <si>
    <t>19</t>
  </si>
  <si>
    <t>974031153</t>
  </si>
  <si>
    <t>m</t>
  </si>
  <si>
    <t>-426197232</t>
  </si>
  <si>
    <t>"3.03"3,585+0,25+2,315+0,8</t>
  </si>
  <si>
    <t>"3.01 a 3.05"3,56+0,25+0,82+2,45+1,1</t>
  </si>
  <si>
    <t>"4.11"1,745+2,4</t>
  </si>
  <si>
    <t>"4.02"1,21+1,21</t>
  </si>
  <si>
    <t>"pro odvětrávací potrubí"25</t>
  </si>
  <si>
    <t>20</t>
  </si>
  <si>
    <t>977151111</t>
  </si>
  <si>
    <t>1106040112</t>
  </si>
  <si>
    <t>z 3.14 do3.03</t>
  </si>
  <si>
    <t>0,8</t>
  </si>
  <si>
    <t>z 3.1 do3.03</t>
  </si>
  <si>
    <t>0,45</t>
  </si>
  <si>
    <t>977151113</t>
  </si>
  <si>
    <t>-269855956</t>
  </si>
  <si>
    <t>stropy</t>
  </si>
  <si>
    <t>0,45*2</t>
  </si>
  <si>
    <t>22</t>
  </si>
  <si>
    <t>977151118</t>
  </si>
  <si>
    <t>-393322184</t>
  </si>
  <si>
    <t>z 3.01 do 3.05</t>
  </si>
  <si>
    <t>23</t>
  </si>
  <si>
    <t>977159r</t>
  </si>
  <si>
    <t>hod</t>
  </si>
  <si>
    <t>408357104</t>
  </si>
  <si>
    <t>997</t>
  </si>
  <si>
    <t>Přesun sutě</t>
  </si>
  <si>
    <t>24</t>
  </si>
  <si>
    <t>997013216</t>
  </si>
  <si>
    <t>t</t>
  </si>
  <si>
    <t>-471790284</t>
  </si>
  <si>
    <t>25</t>
  </si>
  <si>
    <t>997013501</t>
  </si>
  <si>
    <t>Odvoz suti a vybouraných hmot na skládku nebo meziskládku do 1 km se složením</t>
  </si>
  <si>
    <t>-1706226470</t>
  </si>
  <si>
    <t>26</t>
  </si>
  <si>
    <t>997013509</t>
  </si>
  <si>
    <t>Příplatek k odvozu suti a vybouraných hmot na skládku ZKD 1 km přes 1 km</t>
  </si>
  <si>
    <t>704247801</t>
  </si>
  <si>
    <t>2,274*19 'Přepočtené koeficientem množství</t>
  </si>
  <si>
    <t>27</t>
  </si>
  <si>
    <t>997013831</t>
  </si>
  <si>
    <t>184638875</t>
  </si>
  <si>
    <t>998</t>
  </si>
  <si>
    <t>Přesun hmot</t>
  </si>
  <si>
    <t>28</t>
  </si>
  <si>
    <t>998011003</t>
  </si>
  <si>
    <t>1488679593</t>
  </si>
  <si>
    <t>PSV</t>
  </si>
  <si>
    <t>Práce a dodávky PSV</t>
  </si>
  <si>
    <t>713</t>
  </si>
  <si>
    <t>Izolace tepelné</t>
  </si>
  <si>
    <t>29</t>
  </si>
  <si>
    <t>713120813</t>
  </si>
  <si>
    <t>133827880</t>
  </si>
  <si>
    <t>H-půda</t>
  </si>
  <si>
    <t>1*1*4+1*1,76+1*1,4+1*1,455+0,45*1</t>
  </si>
  <si>
    <t>30</t>
  </si>
  <si>
    <t>713121111</t>
  </si>
  <si>
    <t>1092241134</t>
  </si>
  <si>
    <t>zpětná montáž demontované tepelné izolace</t>
  </si>
  <si>
    <t>31</t>
  </si>
  <si>
    <t>713151111</t>
  </si>
  <si>
    <t>-641408121</t>
  </si>
  <si>
    <t>použití demontované vaty</t>
  </si>
  <si>
    <t>3,5*1</t>
  </si>
  <si>
    <t>32</t>
  </si>
  <si>
    <t>713151813</t>
  </si>
  <si>
    <t>1244644095</t>
  </si>
  <si>
    <t>33</t>
  </si>
  <si>
    <t>71315189r</t>
  </si>
  <si>
    <t>-2119339848</t>
  </si>
  <si>
    <t>34</t>
  </si>
  <si>
    <t>998713203</t>
  </si>
  <si>
    <t>%</t>
  </si>
  <si>
    <t>-1298529810</t>
  </si>
  <si>
    <t>721</t>
  </si>
  <si>
    <t xml:space="preserve">Zdravotechnika </t>
  </si>
  <si>
    <t>35</t>
  </si>
  <si>
    <t>721113r</t>
  </si>
  <si>
    <t>671247151</t>
  </si>
  <si>
    <t>725</t>
  </si>
  <si>
    <t>Zdravotechnika - zařizovací předměty</t>
  </si>
  <si>
    <t>36</t>
  </si>
  <si>
    <t>725119122</t>
  </si>
  <si>
    <t>Zařízení záchodů montáž klozetových mís kombi</t>
  </si>
  <si>
    <t>-449685957</t>
  </si>
  <si>
    <t>37</t>
  </si>
  <si>
    <t>725210821</t>
  </si>
  <si>
    <t>Demontáž umyvadel  bez výtokových armatur umyvadel</t>
  </si>
  <si>
    <t>soubor</t>
  </si>
  <si>
    <t>925430134</t>
  </si>
  <si>
    <t>38</t>
  </si>
  <si>
    <t>725219102</t>
  </si>
  <si>
    <t>662508245</t>
  </si>
  <si>
    <t>39</t>
  </si>
  <si>
    <t>725240811</t>
  </si>
  <si>
    <t>1172124563</t>
  </si>
  <si>
    <t>40</t>
  </si>
  <si>
    <t>725240812</t>
  </si>
  <si>
    <t>-519140897</t>
  </si>
  <si>
    <t>41</t>
  </si>
  <si>
    <t>725241901</t>
  </si>
  <si>
    <t>-1026020593</t>
  </si>
  <si>
    <t>42</t>
  </si>
  <si>
    <t>725244907</t>
  </si>
  <si>
    <t>-1968633804</t>
  </si>
  <si>
    <t>43</t>
  </si>
  <si>
    <t>725820802</t>
  </si>
  <si>
    <t>2019132445</t>
  </si>
  <si>
    <t>44</t>
  </si>
  <si>
    <t>725829131</t>
  </si>
  <si>
    <t>-1171052260</t>
  </si>
  <si>
    <t>45</t>
  </si>
  <si>
    <t>725840851</t>
  </si>
  <si>
    <t>1627097439</t>
  </si>
  <si>
    <t>46</t>
  </si>
  <si>
    <t>725849421</t>
  </si>
  <si>
    <t>95970548</t>
  </si>
  <si>
    <t>741</t>
  </si>
  <si>
    <t xml:space="preserve">Elektroinstalace </t>
  </si>
  <si>
    <t>47</t>
  </si>
  <si>
    <t>74142181r</t>
  </si>
  <si>
    <t>-1743562147</t>
  </si>
  <si>
    <t>742</t>
  </si>
  <si>
    <t>Elektroinstalace - slaboproud</t>
  </si>
  <si>
    <t>48</t>
  </si>
  <si>
    <t>742410071r</t>
  </si>
  <si>
    <t>-1069468538</t>
  </si>
  <si>
    <t>49</t>
  </si>
  <si>
    <t>742410801</t>
  </si>
  <si>
    <t>Demontáž rozhlasu reproduktoru podhledového, nástěnného, směrového</t>
  </si>
  <si>
    <t>-1886281047</t>
  </si>
  <si>
    <t>751</t>
  </si>
  <si>
    <t>Chlazení</t>
  </si>
  <si>
    <t>50</t>
  </si>
  <si>
    <t>751111012r</t>
  </si>
  <si>
    <t>-102341115</t>
  </si>
  <si>
    <t>762</t>
  </si>
  <si>
    <t>Konstrukce tesařské</t>
  </si>
  <si>
    <t>51</t>
  </si>
  <si>
    <t>762511226</t>
  </si>
  <si>
    <t>-304900757</t>
  </si>
  <si>
    <t>52</t>
  </si>
  <si>
    <t>762511823r</t>
  </si>
  <si>
    <t>-839421945</t>
  </si>
  <si>
    <t>1*0,7*2+1*2,7-0,5*0,6</t>
  </si>
  <si>
    <t>53</t>
  </si>
  <si>
    <t>998762203</t>
  </si>
  <si>
    <t>1876799337</t>
  </si>
  <si>
    <t>763</t>
  </si>
  <si>
    <t>Konstrukce suché výstavby</t>
  </si>
  <si>
    <t>54</t>
  </si>
  <si>
    <t>763112952</t>
  </si>
  <si>
    <t>-8178973</t>
  </si>
  <si>
    <t>jednostrané vyřezání sdk desky a prostupů profily-desky RED</t>
  </si>
  <si>
    <t>"míst. 4.06- (1,1)*0,3"1</t>
  </si>
  <si>
    <t>55</t>
  </si>
  <si>
    <t>763112986</t>
  </si>
  <si>
    <t>1216296803</t>
  </si>
  <si>
    <t>jednostrané vyřezání sdk desky a prostupů profily -desky RED</t>
  </si>
  <si>
    <t>"míst. 4.05- (7,4+0,15*2)*0,3=2,31m2"2</t>
  </si>
  <si>
    <t>"míst. 4.05- (0,625)*2,1=1,32m2"1</t>
  </si>
  <si>
    <t>"míst. 4.04- (2,63+0,5*2)*0,3=1,09m2"1</t>
  </si>
  <si>
    <t>"míst. 4.03- (7,835+0,15*4)*0,3=2,54m2"2</t>
  </si>
  <si>
    <t>"míst 4.03 -3,51*1,55=5,45m2, tj 2 ks"4</t>
  </si>
  <si>
    <t>56</t>
  </si>
  <si>
    <t>763121916</t>
  </si>
  <si>
    <t>-659347807</t>
  </si>
  <si>
    <t>"míst 4.03 -3,51*1,55=5,45m2, tj 2 ks"2</t>
  </si>
  <si>
    <t>57</t>
  </si>
  <si>
    <t>763121923</t>
  </si>
  <si>
    <t>438642431</t>
  </si>
  <si>
    <t>jednostrané vyřezání sdk desky a prostupů profily</t>
  </si>
  <si>
    <t>58</t>
  </si>
  <si>
    <t>763121926</t>
  </si>
  <si>
    <t>399724231</t>
  </si>
  <si>
    <t>"míst. 4.05- (7,4+0,15*2)*0,3"1</t>
  </si>
  <si>
    <t>"míst. 4.05- (0,625)*2,1"1</t>
  </si>
  <si>
    <t>"míst. 4.04- (2,63+0,5*2)*0,3"1</t>
  </si>
  <si>
    <t>"míst. 4.03- (7,835+0,15*4)*0,3"1</t>
  </si>
  <si>
    <t>59</t>
  </si>
  <si>
    <t>763131911</t>
  </si>
  <si>
    <t>2095455352</t>
  </si>
  <si>
    <t>D-PROSTUP SDK OPLÁŠTĚNÍM PRO ROZVOD CHLADU A DATOVÉHO KABELU, 2x Ø50MM-tj 1 ks otvor</t>
  </si>
  <si>
    <t>60</t>
  </si>
  <si>
    <t>763131915</t>
  </si>
  <si>
    <t>2045372579</t>
  </si>
  <si>
    <t>"míst 4.03 -1,3*1=1,3m2"1</t>
  </si>
  <si>
    <t>"míst 4.03 -1,6*1=1,6m2"1</t>
  </si>
  <si>
    <t>61</t>
  </si>
  <si>
    <t>763132932</t>
  </si>
  <si>
    <t>800893138</t>
  </si>
  <si>
    <t>D -PROSTUP SDK OPLÁŠTĚNÍM PRO ROZVOD CHLADU A DATOVÉHO KABELU, 2x Ø50MM-tj 1 ks otvor-desky RED</t>
  </si>
  <si>
    <t>62</t>
  </si>
  <si>
    <t>763132986</t>
  </si>
  <si>
    <t>-1658725328</t>
  </si>
  <si>
    <t>desky RED</t>
  </si>
  <si>
    <t>63</t>
  </si>
  <si>
    <t>998763202</t>
  </si>
  <si>
    <t>2035866195</t>
  </si>
  <si>
    <t>764</t>
  </si>
  <si>
    <t>Konstrukce klempířské</t>
  </si>
  <si>
    <t>64</t>
  </si>
  <si>
    <t>7640r</t>
  </si>
  <si>
    <t>ks</t>
  </si>
  <si>
    <t>737058309</t>
  </si>
  <si>
    <t>65</t>
  </si>
  <si>
    <t>998764203</t>
  </si>
  <si>
    <t>1278136687</t>
  </si>
  <si>
    <t>767</t>
  </si>
  <si>
    <t>Konstrukce zámečnické</t>
  </si>
  <si>
    <t>66</t>
  </si>
  <si>
    <t>767161r</t>
  </si>
  <si>
    <t>151741501</t>
  </si>
  <si>
    <t>67</t>
  </si>
  <si>
    <t>767162r</t>
  </si>
  <si>
    <t>342426391</t>
  </si>
  <si>
    <t>68</t>
  </si>
  <si>
    <t>767163r</t>
  </si>
  <si>
    <t>-344161001</t>
  </si>
  <si>
    <t>69</t>
  </si>
  <si>
    <t>767171r</t>
  </si>
  <si>
    <t>1959761717</t>
  </si>
  <si>
    <t>70</t>
  </si>
  <si>
    <t>998767203</t>
  </si>
  <si>
    <t>Přesun hmot pro zámečnické konstrukce  stanovený procentní sazbou (%) z ceny vodorovná dopravní vzdálenost do 50 m v objektech výšky přes 12 do 24 m</t>
  </si>
  <si>
    <t>-1722036811</t>
  </si>
  <si>
    <t>781</t>
  </si>
  <si>
    <t>Dokončovací práce - obklady</t>
  </si>
  <si>
    <t>71</t>
  </si>
  <si>
    <t>781121011</t>
  </si>
  <si>
    <t>-1942996929</t>
  </si>
  <si>
    <t>72</t>
  </si>
  <si>
    <t>781151031</t>
  </si>
  <si>
    <t>1927810614</t>
  </si>
  <si>
    <t>73</t>
  </si>
  <si>
    <t>781161021</t>
  </si>
  <si>
    <t>44888458</t>
  </si>
  <si>
    <t>"4.11"2</t>
  </si>
  <si>
    <t>74</t>
  </si>
  <si>
    <t>M</t>
  </si>
  <si>
    <t>28342001r</t>
  </si>
  <si>
    <t>584584420</t>
  </si>
  <si>
    <t>2*1,1 'Přepočtené koeficientem množství</t>
  </si>
  <si>
    <t>75</t>
  </si>
  <si>
    <t>781473810</t>
  </si>
  <si>
    <t>1693466199</t>
  </si>
  <si>
    <t>"4.11"2,29*2</t>
  </si>
  <si>
    <t>"3.03"1,2*1,5</t>
  </si>
  <si>
    <t>"3.05"1,2*1,5</t>
  </si>
  <si>
    <t>"3.14"3,14*0,05*0,05</t>
  </si>
  <si>
    <t>76</t>
  </si>
  <si>
    <t>781474118</t>
  </si>
  <si>
    <t>520299546</t>
  </si>
  <si>
    <t>77</t>
  </si>
  <si>
    <t>59761040</t>
  </si>
  <si>
    <t>-373228398</t>
  </si>
  <si>
    <t>8,188*1,1 'Přepočtené koeficientem množství</t>
  </si>
  <si>
    <t>78</t>
  </si>
  <si>
    <t>998781203</t>
  </si>
  <si>
    <t>1837571108</t>
  </si>
  <si>
    <t>784</t>
  </si>
  <si>
    <t>Dokončovací práce - malby a tapety</t>
  </si>
  <si>
    <t>79</t>
  </si>
  <si>
    <t>784181123</t>
  </si>
  <si>
    <t>1746008610</t>
  </si>
  <si>
    <t>"3.01"(14,67*2+2,95*2-1,5*2)*4-1,6*2-1,8*5-1,4*2+(2*2+1,3)*0,3*5+14,67*2,95</t>
  </si>
  <si>
    <t>"3.03"(6,65*2+9,22*2)*4-1,6-10+6,55*9,22-1,2*1,5-0,8*1,5</t>
  </si>
  <si>
    <t>"3.05"(6,65*2+9,37*2)*4-1,6-10+6,55*9,22-1,2*1,5-0,5*1,5</t>
  </si>
  <si>
    <t>"4.02"(5,92*2+5,43*2)*2,56-1,6+5,92*5,43-3,56*1,6</t>
  </si>
  <si>
    <t>"4.03"(9,65*2+5,55*2)*2,56-1,6+9,65*5,55</t>
  </si>
  <si>
    <t>"4.04"(4,1*2+2,55*2)*2,56-1,6+4,1*2,55</t>
  </si>
  <si>
    <t>"4.05"(9,65*2+5,55*2)*2,56-1,6+9,65*5,55</t>
  </si>
  <si>
    <t>"4.06"(5,43*2+5,7*2)*2,56-1,6+5,43*5,7</t>
  </si>
  <si>
    <t>80</t>
  </si>
  <si>
    <t>784211103</t>
  </si>
  <si>
    <t>1279483340</t>
  </si>
  <si>
    <t xml:space="preserve">Měření hluku ve venkovním chráněném prostoru stavby - viz podmímka hyg. stanice v dokladové části E  </t>
  </si>
  <si>
    <t>Měnit lze pouze buňky se žlutým podbarvením!
1) na prvním listu Rekapitulace stavby vyplňte v sestavě
    a) Souhrnný list
       - údaje o Uchazeči
         (přenesou se do ostatních sestav i v jiných listech)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</si>
  <si>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ELEKTRO</t>
  </si>
  <si>
    <t xml:space="preserve">Zpracováno programem firmy SELPO Broumy, tel. +420 603 525768 </t>
  </si>
  <si>
    <t>C21M - Elektromontáže</t>
  </si>
  <si>
    <t>Poř.č.</t>
  </si>
  <si>
    <t>Číslo pol.</t>
  </si>
  <si>
    <t>Popis položky</t>
  </si>
  <si>
    <t>Cena/jedn. [Kč]</t>
  </si>
  <si>
    <t>Jedn.</t>
  </si>
  <si>
    <t>Celkem [Kč]</t>
  </si>
  <si>
    <t>210100001.1</t>
  </si>
  <si>
    <t>ukončení vodiče v zástrčce vč. zapojení  do 2.5mm2</t>
  </si>
  <si>
    <t>210810006</t>
  </si>
  <si>
    <t>1-CXKH-R-J 5x2,5 B2ca,s1,d0</t>
  </si>
  <si>
    <t>1-CXKH-R-J 3x2,5 B2ca,s1,d0</t>
  </si>
  <si>
    <t>211010001</t>
  </si>
  <si>
    <t>osazení hmoždinky do cihlového zdiva HM 6</t>
  </si>
  <si>
    <t>215012110</t>
  </si>
  <si>
    <t>lišta vkládací s víčkem 40mm vč. systémových prvků</t>
  </si>
  <si>
    <t>krabice odbočná/přístrojová s víčkem (1902, KO 68, KU 68) kruhová</t>
  </si>
  <si>
    <t>montáž police</t>
  </si>
  <si>
    <t>montáž detektoru CO2</t>
  </si>
  <si>
    <t>montáž zásuvky 230 V ; IP 20</t>
  </si>
  <si>
    <t>360020581</t>
  </si>
  <si>
    <t>vyvrtání otvoru do R=30mm</t>
  </si>
  <si>
    <t>revizní zpráva</t>
  </si>
  <si>
    <t>Montáž celkem:</t>
  </si>
  <si>
    <t>Celkem za ceník:</t>
  </si>
  <si>
    <t>Cena:</t>
  </si>
  <si>
    <t>Základ DPH</t>
  </si>
  <si>
    <t>Základ 21,00%</t>
  </si>
  <si>
    <t>Celkem:</t>
  </si>
  <si>
    <t>Materiály</t>
  </si>
  <si>
    <t>05150</t>
  </si>
  <si>
    <t>hmoždinka HM6</t>
  </si>
  <si>
    <t>30014</t>
  </si>
  <si>
    <t>lišta vkládací bezhalogenová 20x40 mm vč. systémových prvků</t>
  </si>
  <si>
    <t>30016</t>
  </si>
  <si>
    <t>odbočná krabice KO 68 vč. věněčku</t>
  </si>
  <si>
    <t>police pro napájení zdroj vč. držáků a hmoždinek</t>
  </si>
  <si>
    <t>regulátor CO2</t>
  </si>
  <si>
    <t>přístrojová krabice KP 68</t>
  </si>
  <si>
    <t>33916</t>
  </si>
  <si>
    <t>Základ 21,00% DPH:</t>
  </si>
  <si>
    <t>Celkem za materiály:</t>
  </si>
  <si>
    <t>Kč</t>
  </si>
  <si>
    <t>Prořez 5,00%</t>
  </si>
  <si>
    <t>Rekapitulace</t>
  </si>
  <si>
    <t>Kap.</t>
  </si>
  <si>
    <t>bez DPH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</si>
  <si>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</si>
  <si>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</si>
  <si>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</si>
  <si>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</si>
  <si>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</si>
  <si>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4,80% z C21M a navázaného materiálu</t>
  </si>
  <si>
    <t>3.</t>
  </si>
  <si>
    <t>MATERIÁL</t>
  </si>
  <si>
    <t>4.</t>
  </si>
  <si>
    <t xml:space="preserve">   Podružný materiál 5,00%</t>
  </si>
  <si>
    <t>CELKEM URN</t>
  </si>
  <si>
    <t>B.</t>
  </si>
  <si>
    <t>VEDLEJŠÍ ROZPOČTOVÉ NÁKLADY</t>
  </si>
  <si>
    <t>5.</t>
  </si>
  <si>
    <t>GZS 2,50% z C21M a navázaného materiálu</t>
  </si>
  <si>
    <t>CELKEM VRN</t>
  </si>
  <si>
    <t>Σ</t>
  </si>
  <si>
    <t>REKAPITULACE CELKEM</t>
  </si>
  <si>
    <t>ROZPOČET</t>
  </si>
  <si>
    <t>MONTÁŽ</t>
  </si>
  <si>
    <t>CENA</t>
  </si>
  <si>
    <t>KS</t>
  </si>
  <si>
    <t>CELKEM</t>
  </si>
  <si>
    <t>KLIMATIZAČNÍ JEDNOTKY</t>
  </si>
  <si>
    <t>1.1</t>
  </si>
  <si>
    <t>Venkovní MINI SMMSe klimatizační jednotka</t>
  </si>
  <si>
    <t>ref. výrobek MCY-MHP0806HS8-E</t>
  </si>
  <si>
    <t>Výkon chlazení</t>
  </si>
  <si>
    <t>kW</t>
  </si>
  <si>
    <t>Výkon vytápění</t>
  </si>
  <si>
    <t>Hlučnost v 1 m</t>
  </si>
  <si>
    <t>58/59</t>
  </si>
  <si>
    <t xml:space="preserve"> dB(A) v 1m</t>
  </si>
  <si>
    <t>Hmotnost</t>
  </si>
  <si>
    <t>kg</t>
  </si>
  <si>
    <t>Příkon</t>
  </si>
  <si>
    <t>Proud</t>
  </si>
  <si>
    <t>A</t>
  </si>
  <si>
    <t>V</t>
  </si>
  <si>
    <t>1.2</t>
  </si>
  <si>
    <t>Nástěnná klimatizační jednotka</t>
  </si>
  <si>
    <t>ref. výrobek MMK - AP 0127 HP-E</t>
  </si>
  <si>
    <t>Vzduchový výkon</t>
  </si>
  <si>
    <t>270-385-480</t>
  </si>
  <si>
    <t xml:space="preserve"> m3/h</t>
  </si>
  <si>
    <t>Akustický tlak</t>
  </si>
  <si>
    <t>25-35</t>
  </si>
  <si>
    <t>dB(A) v 1m</t>
  </si>
  <si>
    <t>W</t>
  </si>
  <si>
    <t>Napětí</t>
  </si>
  <si>
    <t>1.3</t>
  </si>
  <si>
    <t>ref. výrobek MMK - AP 0187 HP-E</t>
  </si>
  <si>
    <t>550-720-900</t>
  </si>
  <si>
    <t>32-41</t>
  </si>
  <si>
    <t>1.04</t>
  </si>
  <si>
    <t>Dálkový ovladač vnitřní klima jednotky</t>
  </si>
  <si>
    <t>POTRUBÍ, IZOLACE OSTATNÍ</t>
  </si>
  <si>
    <t>Potrubí Cu</t>
  </si>
  <si>
    <t>6x1</t>
  </si>
  <si>
    <t>10x1</t>
  </si>
  <si>
    <t>12x1</t>
  </si>
  <si>
    <t>16x1</t>
  </si>
  <si>
    <t>22x1</t>
  </si>
  <si>
    <t>Tlakové zkoušky potrubí</t>
  </si>
  <si>
    <t>do DN 50</t>
  </si>
  <si>
    <t>Y - kus</t>
  </si>
  <si>
    <t>RBM BY55E</t>
  </si>
  <si>
    <t>RBM BY105E</t>
  </si>
  <si>
    <t>Potřebné množstvi chladiva pro doplněni dle PD -R410A</t>
  </si>
  <si>
    <t>Návleková izolace pro chlad dle PD</t>
  </si>
  <si>
    <t>ref. výrobek AF/ Armaflex</t>
  </si>
  <si>
    <t>AF2 - 6</t>
  </si>
  <si>
    <t>AF2- 10</t>
  </si>
  <si>
    <t>AF2 - 12</t>
  </si>
  <si>
    <t>AF2- 16</t>
  </si>
  <si>
    <t>AF2- 22</t>
  </si>
  <si>
    <t>6.</t>
  </si>
  <si>
    <t>Pomocný materiál</t>
  </si>
  <si>
    <t xml:space="preserve">kotvící materiál  </t>
  </si>
  <si>
    <t>7.</t>
  </si>
  <si>
    <t>Provozní zkouška vč. topné a dilatační zkoušky</t>
  </si>
  <si>
    <t>8.</t>
  </si>
  <si>
    <t>Drobné stavební úpravy</t>
  </si>
  <si>
    <t>9.</t>
  </si>
  <si>
    <t>Vnitrostaveništní přemístění</t>
  </si>
  <si>
    <t>do 16m</t>
  </si>
  <si>
    <t>10.</t>
  </si>
  <si>
    <t>Zaučení obsluhy</t>
  </si>
  <si>
    <t>11.</t>
  </si>
  <si>
    <t>Technický dozor</t>
  </si>
  <si>
    <t>CELKEM  BEZ DPH</t>
  </si>
  <si>
    <t>materiál</t>
  </si>
  <si>
    <t>montáž</t>
  </si>
  <si>
    <t>cena</t>
  </si>
  <si>
    <t>celkem</t>
  </si>
  <si>
    <t>ZTI</t>
  </si>
  <si>
    <t>POTRUBÍ</t>
  </si>
  <si>
    <t>1a.</t>
  </si>
  <si>
    <t xml:space="preserve">Potrubí </t>
  </si>
  <si>
    <t>včetně tvarovek, objímek</t>
  </si>
  <si>
    <t xml:space="preserve">HT </t>
  </si>
  <si>
    <t>d40</t>
  </si>
  <si>
    <t>1b.</t>
  </si>
  <si>
    <t>včetně tvarovek, objímek a 4ks ukončovacích stříšek</t>
  </si>
  <si>
    <t>HT</t>
  </si>
  <si>
    <t>d50</t>
  </si>
  <si>
    <t xml:space="preserve">Podomítkový sifon jednotce s přídavnou mechanickou zápachovou uzávěrou </t>
  </si>
  <si>
    <t>d20/40</t>
  </si>
  <si>
    <t>Tlaková zkouška</t>
  </si>
  <si>
    <t>Napojení do stávajících kanalizačních stoupaček</t>
  </si>
  <si>
    <t>OSTATNÍ</t>
  </si>
  <si>
    <t xml:space="preserve"> hod </t>
  </si>
  <si>
    <t>Technický dozor na stavbě</t>
  </si>
  <si>
    <t>CELKEM BEZ DPH</t>
  </si>
  <si>
    <t>Viz. samostatný list ZTI</t>
  </si>
  <si>
    <t>Viz. samostatný list CHLAZENI</t>
  </si>
  <si>
    <t>Viz. samostatný list ELEKTRO</t>
  </si>
  <si>
    <t xml:space="preserve">Měření hluku ve vnitřním chráněném prostoru stavby- viz podmímka hyg. stanice v dokladové části E   </t>
  </si>
  <si>
    <t>D+M Zakrytí klima jednotky -ozn.Z1 výkres NOR_DPS_D.1.1_601_00</t>
  </si>
  <si>
    <t>D+M Nosná kce klima jednotky -ozn.Z2 výkres NOR_DPS_D.1.1_601_00</t>
  </si>
  <si>
    <t>D+M Konstrukce pro krycí žlab -ozn.Z3 výkres NOR_DPS_D.1.1_601_00</t>
  </si>
  <si>
    <t>Hrubá výplň rýh ve stěnách maltou jakékoli šířky rýhy vč. Plentování</t>
  </si>
  <si>
    <t>Ochranná opatření -zakrytí ponechaného vybavení vč. dodávky folie</t>
  </si>
  <si>
    <t xml:space="preserve">Montáž umyvadla </t>
  </si>
  <si>
    <t>Demontáž kabin sprchových bez výtokových armatur</t>
  </si>
  <si>
    <t>Demontáž vaniček sprchových bez výtokových armatur</t>
  </si>
  <si>
    <t>Montáž vaničky sprchové</t>
  </si>
  <si>
    <t>Montáž zástěny sprchové rohové (sprchový kout)</t>
  </si>
  <si>
    <t xml:space="preserve">Demontáž baterie </t>
  </si>
  <si>
    <t xml:space="preserve">Montáž baterie umyvadlové </t>
  </si>
  <si>
    <t xml:space="preserve">Demontáž baterie sprch </t>
  </si>
  <si>
    <t>Montáž baterie sprchové</t>
  </si>
  <si>
    <t>Zpětná montáž rozhlasu</t>
  </si>
  <si>
    <t>Demontáž OSB/prkené  lávky</t>
  </si>
  <si>
    <t>Vápenocementová hrubá omítka malých ploch do 0,09 m2 na stěnách</t>
  </si>
  <si>
    <t>Vápenocementová hladká omítka malých ploch do 0,09 m2 na stěnách</t>
  </si>
  <si>
    <t>Vápenocementová hladká omítka malých ploch do 1,0 m2 na stěnách</t>
  </si>
  <si>
    <t>Zakrytí podlah fólií přilepenou lepící páskou</t>
  </si>
  <si>
    <t>Montáž lešení lehkého kozového trubkového v do 1,9 m</t>
  </si>
  <si>
    <t>Montáž lešení lehkého kozového trubkového v do 2,5 m</t>
  </si>
  <si>
    <t>Příplatek k lešení lehkému kozovému trubkovému v do 1,9 m za první a ZKD den použití</t>
  </si>
  <si>
    <t>Příplatek k lešení lehkému kozovému trubkovému v do 2,5 m za první a ZKD den použití</t>
  </si>
  <si>
    <t>Demontáž lešení lehkého kozového trubkového v do 1,9 m</t>
  </si>
  <si>
    <t>Demontáž lešení lehkého kozového trubkového v do 2,5 m</t>
  </si>
  <si>
    <t>Vyčištění budov bytové a občanské výstavby při výšce podlaží do 4 m</t>
  </si>
  <si>
    <t>Čištění budov zametení hladkých podlah</t>
  </si>
  <si>
    <t>Vybourání otvorů v betonových příčkách a zdech pl do 0,0225 m2 tl do 300 mm</t>
  </si>
  <si>
    <t>Vysekání rýh ve zdivu cihelném hl do 100 mm š do 100 mm</t>
  </si>
  <si>
    <t>Jádrové vrty diamantovými korunkami do D 35 mm do stavebních materiálů</t>
  </si>
  <si>
    <t>Jádrové vrty diamantovými korunkami do D 50 mm do stavebních materiálů</t>
  </si>
  <si>
    <t>Jádrové vrty diamantovými korunkami do D 100 mm do stavebních materiálů</t>
  </si>
  <si>
    <t>Vnitrostaveništní doprava suti a vybouraných hmot pro budovy v do 21 m ručně</t>
  </si>
  <si>
    <t>Poplatek za uložení na skládce (skládkovné) stavebního odpadu směsného kód odpadu 170 904</t>
  </si>
  <si>
    <t>Přesun hmot pro budovy zděné v do 24 m</t>
  </si>
  <si>
    <t>Odstranění tepelné izolace podlah volně kladené z vláknitých materiálů suchých tl přes 100 mm</t>
  </si>
  <si>
    <t>Montáž izolace tepelné podlah volně kladenými rohožemi, pásy, dílci, deskami 1 vrstva</t>
  </si>
  <si>
    <t>Montáž izolace tepelné střech šikmých kladené volně mezi krokve rohoží, pásů, desek</t>
  </si>
  <si>
    <t>Odstranění tepelné izolace střech šikmých volně kladené mezi krokve z vláknitých materiálů suchých tl přes 100 mm</t>
  </si>
  <si>
    <t>Zaplnění vrtaných otvorů vč. materiálu</t>
  </si>
  <si>
    <t>Přesun hmot procentní pro izolace tepelné v objektech v do 24 m</t>
  </si>
  <si>
    <t>D+M OSB/prkna lávka -doplnění  demontované části lávky</t>
  </si>
  <si>
    <t>Přesun hmot procentní pro kce tesařské v objektech v do 24 m</t>
  </si>
  <si>
    <t>Vyspravení SDK příčky, předsazené stěny plochy do 0,5 m2 deska 1xDF 12,5</t>
  </si>
  <si>
    <t>Vyspravení SDK příčky, předsazené stěny plochy do 1,5 m2 deska 1xDF 12,5</t>
  </si>
  <si>
    <t>Zhotovení otvoru vel. do 4 m2 v SDK předsazené stěně tl do 100 mm s vyztužením profily</t>
  </si>
  <si>
    <t>Zhotovení otvoru vel. do 0,5 m2 v SDK předsazené stěně tl přes 100 mm s vyztužením profily</t>
  </si>
  <si>
    <t>Zhotovení otvoru vel. do 4 m2 v SDK předsazené stěně tl přes 100 mm s vyztužením profily</t>
  </si>
  <si>
    <t>Zhotovení otvoru vel. do 0,1 m2 v SDK podhledu a podkroví s vyztužením profily</t>
  </si>
  <si>
    <t>Zhotovení otvoru vel. do 2 m2 v SDK podhledu a podkroví s vyztužením profily</t>
  </si>
  <si>
    <t>Vyspravení SDK podhledu, podkroví plochy do 0,25 m2 deska 1xDF 12,5</t>
  </si>
  <si>
    <t>Vyspravení SDK podhledu, podkroví plochy do 1,6 m2 deska 1xDF 12,5</t>
  </si>
  <si>
    <t>Přesun hmot procentní pro dřevostavby v objektech v do 24 m</t>
  </si>
  <si>
    <t>D+M plechový krycí žlab-ozn K1, výkres NOR_DPS_D.1.1_602_00</t>
  </si>
  <si>
    <t>Přesun hmot procentní pro konstrukce klempířské v objektech v do 24 m</t>
  </si>
  <si>
    <t>Nátěr penetrační na stěnu</t>
  </si>
  <si>
    <t>Celoplošné vyrovnání podkladu stěrkou tl 3 mm</t>
  </si>
  <si>
    <t>Montáž profilu ukončujícího rohového nebo vanového</t>
  </si>
  <si>
    <t>profil rohový</t>
  </si>
  <si>
    <t>Demontáž obkladů z obkladaček keramických lepených</t>
  </si>
  <si>
    <t>Montáž obkladů vnitřních keramických hladkých do 50 ks/m2 lepených flexibilním lepidlem</t>
  </si>
  <si>
    <t>obklad keramický hladký-INFOCENA</t>
  </si>
  <si>
    <t>Přesun hmot procentní pro obklady keramické v objektech v do 24 m</t>
  </si>
  <si>
    <t>Hloubková jednonásobná penetrace podkladu v místnostech výšky do 5,00 m</t>
  </si>
  <si>
    <t>Dvojnásobné bílé malby ze směsí za mokra výborně otěruvzdorných v místnostech výšky do 5,00 m</t>
  </si>
  <si>
    <t>D+M protipožární ucpávky-onz. O1 dle výkresu NOR_DPS_D1.1_603_00  včetně fotodokumentace a protokolu požárních ucpávek</t>
  </si>
  <si>
    <t>D+M Drátěné žlaby vč. kapotáže, příchytek pro vzt rozvody -dle PD-Kabelový drátěný žlab M2 250/100 (šxhl), průměr drátu 4mm, zdvojené příčníky. Víko pro drátěný žlab, š. 250mm, výška 50mm, plech tl. 0,55mm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</si>
</sst>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[$-10405]#,##0.00;\-#,##0.00"/>
    <numFmt numFmtId="169" formatCode="#,##0.00\ &quot;Kč&quot;"/>
    <numFmt numFmtId="170" formatCode="_-* #,##0\ &quot;Kč&quot;_-;\-* #,##0\ &quot;Kč&quot;_-;_-* &quot;-&quot;??\ &quot;Kč&quot;_-;_-@_-"/>
  </numFmts>
  <fonts count="5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Arial"/>
      <family val="2"/>
    </font>
    <font>
      <sz val="8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sz val="10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double"/>
    </border>
    <border>
      <left/>
      <right/>
      <top style="thin">
        <color rgb="FF808080"/>
      </top>
      <bottom style="thin">
        <color rgb="FF80808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8">
    <xf numFmtId="0" fontId="4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4" fontId="33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167" fontId="23" fillId="0" borderId="21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7" fillId="0" borderId="21" xfId="0" applyFont="1" applyBorder="1" applyAlignment="1" applyProtection="1">
      <alignment horizontal="center" vertical="center"/>
      <protection/>
    </xf>
    <xf numFmtId="49" fontId="37" fillId="0" borderId="21" xfId="0" applyNumberFormat="1" applyFont="1" applyBorder="1" applyAlignment="1" applyProtection="1">
      <alignment horizontal="left" vertical="center" wrapText="1"/>
      <protection/>
    </xf>
    <xf numFmtId="0" fontId="37" fillId="0" borderId="21" xfId="0" applyFont="1" applyBorder="1" applyAlignment="1" applyProtection="1">
      <alignment horizontal="center" vertical="center" wrapText="1"/>
      <protection/>
    </xf>
    <xf numFmtId="167" fontId="37" fillId="0" borderId="21" xfId="0" applyNumberFormat="1" applyFont="1" applyBorder="1" applyAlignment="1" applyProtection="1">
      <alignment vertical="center"/>
      <protection/>
    </xf>
    <xf numFmtId="4" fontId="37" fillId="0" borderId="21" xfId="0" applyNumberFormat="1" applyFont="1" applyBorder="1" applyAlignment="1" applyProtection="1">
      <alignment vertical="center"/>
      <protection/>
    </xf>
    <xf numFmtId="0" fontId="41" fillId="0" borderId="0" xfId="21" applyFont="1" applyProtection="1">
      <alignment/>
      <protection locked="0"/>
    </xf>
    <xf numFmtId="170" fontId="51" fillId="5" borderId="0" xfId="23" applyNumberFormat="1" applyFont="1" applyFill="1" applyAlignment="1" applyProtection="1">
      <alignment horizontal="center"/>
      <protection/>
    </xf>
    <xf numFmtId="170" fontId="52" fillId="5" borderId="0" xfId="24" applyNumberFormat="1" applyFont="1" applyFill="1" applyAlignment="1" applyProtection="1">
      <alignment horizontal="center"/>
      <protection/>
    </xf>
    <xf numFmtId="170" fontId="1" fillId="0" borderId="0" xfId="24" applyNumberFormat="1" applyFont="1" applyProtection="1">
      <protection/>
    </xf>
    <xf numFmtId="170" fontId="53" fillId="0" borderId="0" xfId="24" applyNumberFormat="1" applyFont="1" applyProtection="1">
      <protection/>
    </xf>
    <xf numFmtId="170" fontId="1" fillId="0" borderId="0" xfId="24" applyNumberFormat="1" applyFont="1" applyProtection="1">
      <protection locked="0"/>
    </xf>
    <xf numFmtId="0" fontId="1" fillId="0" borderId="0" xfId="22" applyProtection="1">
      <alignment/>
      <protection locked="0"/>
    </xf>
    <xf numFmtId="170" fontId="1" fillId="6" borderId="0" xfId="24" applyNumberFormat="1" applyFont="1" applyFill="1" applyProtection="1">
      <protection locked="0"/>
    </xf>
    <xf numFmtId="170" fontId="52" fillId="0" borderId="0" xfId="24" applyNumberFormat="1" applyFont="1" applyProtection="1">
      <protection/>
    </xf>
    <xf numFmtId="170" fontId="1" fillId="0" borderId="22" xfId="24" applyNumberFormat="1" applyFont="1" applyBorder="1" applyProtection="1">
      <protection/>
    </xf>
    <xf numFmtId="170" fontId="51" fillId="5" borderId="0" xfId="26" applyNumberFormat="1" applyFont="1" applyFill="1" applyBorder="1" applyAlignment="1" applyProtection="1">
      <alignment horizontal="center"/>
      <protection/>
    </xf>
    <xf numFmtId="170" fontId="51" fillId="5" borderId="0" xfId="27" applyNumberFormat="1" applyFont="1" applyFill="1" applyAlignment="1" applyProtection="1">
      <alignment horizontal="center"/>
      <protection locked="0"/>
    </xf>
    <xf numFmtId="170" fontId="51" fillId="5" borderId="0" xfId="27" applyNumberFormat="1" applyFont="1" applyFill="1" applyAlignment="1" applyProtection="1">
      <alignment horizontal="center"/>
      <protection/>
    </xf>
    <xf numFmtId="0" fontId="51" fillId="5" borderId="0" xfId="25" applyFont="1" applyFill="1" applyProtection="1">
      <alignment/>
      <protection locked="0"/>
    </xf>
    <xf numFmtId="170" fontId="1" fillId="0" borderId="0" xfId="27" applyNumberFormat="1" applyFont="1" applyFill="1" applyProtection="1">
      <protection/>
    </xf>
    <xf numFmtId="170" fontId="1" fillId="0" borderId="0" xfId="27" applyNumberFormat="1" applyFont="1" applyFill="1" applyProtection="1">
      <protection locked="0"/>
    </xf>
    <xf numFmtId="0" fontId="1" fillId="0" borderId="0" xfId="25" applyFont="1" applyProtection="1">
      <alignment/>
      <protection locked="0"/>
    </xf>
    <xf numFmtId="170" fontId="1" fillId="0" borderId="0" xfId="27" applyNumberFormat="1" applyFont="1" applyProtection="1">
      <protection/>
    </xf>
    <xf numFmtId="170" fontId="1" fillId="6" borderId="0" xfId="27" applyNumberFormat="1" applyFont="1" applyFill="1" applyProtection="1">
      <protection locked="0"/>
    </xf>
    <xf numFmtId="170" fontId="1" fillId="0" borderId="22" xfId="27" applyNumberFormat="1" applyFont="1" applyBorder="1" applyProtection="1">
      <protection/>
    </xf>
    <xf numFmtId="170" fontId="1" fillId="0" borderId="22" xfId="27" applyNumberFormat="1" applyFont="1" applyBorder="1" applyProtection="1">
      <protection locked="0"/>
    </xf>
    <xf numFmtId="170" fontId="52" fillId="0" borderId="0" xfId="27" applyNumberFormat="1" applyFont="1" applyProtection="1">
      <protection/>
    </xf>
    <xf numFmtId="170" fontId="52" fillId="0" borderId="0" xfId="27" applyNumberFormat="1" applyFont="1" applyProtection="1">
      <protection locked="0"/>
    </xf>
    <xf numFmtId="170" fontId="1" fillId="0" borderId="0" xfId="27" applyNumberFormat="1" applyFont="1" applyProtection="1">
      <protection locked="0"/>
    </xf>
    <xf numFmtId="49" fontId="54" fillId="5" borderId="0" xfId="25" applyNumberFormat="1" applyFont="1" applyFill="1" applyAlignment="1" applyProtection="1">
      <alignment horizontal="left"/>
      <protection/>
    </xf>
    <xf numFmtId="0" fontId="55" fillId="5" borderId="0" xfId="25" applyFont="1" applyFill="1" applyProtection="1">
      <alignment/>
      <protection/>
    </xf>
    <xf numFmtId="0" fontId="55" fillId="5" borderId="0" xfId="25" applyFont="1" applyFill="1" applyAlignment="1" applyProtection="1">
      <alignment horizontal="left"/>
      <protection/>
    </xf>
    <xf numFmtId="0" fontId="50" fillId="5" borderId="0" xfId="25" applyFont="1" applyFill="1" applyProtection="1">
      <alignment/>
      <protection/>
    </xf>
    <xf numFmtId="49" fontId="50" fillId="0" borderId="0" xfId="25" applyNumberFormat="1" applyFont="1" applyProtection="1">
      <alignment/>
      <protection/>
    </xf>
    <xf numFmtId="0" fontId="1" fillId="0" borderId="0" xfId="25" applyFont="1" applyProtection="1">
      <alignment/>
      <protection/>
    </xf>
    <xf numFmtId="49" fontId="1" fillId="0" borderId="0" xfId="25" applyNumberFormat="1" applyFont="1" applyProtection="1">
      <alignment/>
      <protection/>
    </xf>
    <xf numFmtId="49" fontId="52" fillId="0" borderId="0" xfId="25" applyNumberFormat="1" applyFont="1" applyProtection="1">
      <alignment/>
      <protection/>
    </xf>
    <xf numFmtId="49" fontId="1" fillId="0" borderId="22" xfId="25" applyNumberFormat="1" applyFont="1" applyBorder="1" applyProtection="1">
      <alignment/>
      <protection/>
    </xf>
    <xf numFmtId="0" fontId="1" fillId="0" borderId="22" xfId="25" applyFont="1" applyBorder="1" applyProtection="1">
      <alignment/>
      <protection/>
    </xf>
    <xf numFmtId="1" fontId="1" fillId="0" borderId="22" xfId="25" applyNumberFormat="1" applyFont="1" applyBorder="1" applyAlignment="1" applyProtection="1">
      <alignment horizontal="right"/>
      <protection/>
    </xf>
    <xf numFmtId="0" fontId="52" fillId="0" borderId="0" xfId="25" applyFont="1" applyProtection="1">
      <alignment/>
      <protection/>
    </xf>
    <xf numFmtId="1" fontId="52" fillId="0" borderId="0" xfId="25" applyNumberFormat="1" applyFont="1" applyAlignment="1" applyProtection="1">
      <alignment horizontal="right"/>
      <protection/>
    </xf>
    <xf numFmtId="1" fontId="1" fillId="0" borderId="0" xfId="25" applyNumberFormat="1" applyFont="1" applyAlignment="1" applyProtection="1">
      <alignment horizontal="right"/>
      <protection/>
    </xf>
    <xf numFmtId="0" fontId="41" fillId="0" borderId="23" xfId="0" applyFont="1" applyBorder="1" applyAlignment="1" applyProtection="1">
      <alignment vertical="top" wrapText="1" readingOrder="1"/>
      <protection locked="0"/>
    </xf>
    <xf numFmtId="169" fontId="47" fillId="0" borderId="23" xfId="0" applyNumberFormat="1" applyFont="1" applyBorder="1" applyAlignment="1" applyProtection="1">
      <alignment vertical="top" wrapText="1" readingOrder="1"/>
      <protection locked="0"/>
    </xf>
    <xf numFmtId="0" fontId="41" fillId="0" borderId="0" xfId="21" applyFont="1" applyProtection="1">
      <alignment/>
      <protection/>
    </xf>
    <xf numFmtId="169" fontId="41" fillId="0" borderId="0" xfId="21" applyNumberFormat="1" applyFont="1" applyProtection="1">
      <alignment/>
      <protection/>
    </xf>
    <xf numFmtId="0" fontId="41" fillId="0" borderId="9" xfId="0" applyFont="1" applyBorder="1" applyAlignment="1" applyProtection="1">
      <alignment vertical="top" wrapText="1"/>
      <protection/>
    </xf>
    <xf numFmtId="0" fontId="41" fillId="0" borderId="2" xfId="0" applyFont="1" applyBorder="1" applyAlignment="1" applyProtection="1">
      <alignment vertical="top" wrapText="1"/>
      <protection/>
    </xf>
    <xf numFmtId="0" fontId="45" fillId="0" borderId="23" xfId="0" applyFont="1" applyBorder="1" applyAlignment="1" applyProtection="1">
      <alignment horizontal="right" vertical="top" wrapText="1" readingOrder="1"/>
      <protection/>
    </xf>
    <xf numFmtId="0" fontId="45" fillId="0" borderId="23" xfId="0" applyFont="1" applyBorder="1" applyAlignment="1" applyProtection="1">
      <alignment vertical="top" wrapText="1" readingOrder="1"/>
      <protection/>
    </xf>
    <xf numFmtId="0" fontId="46" fillId="0" borderId="0" xfId="0" applyFont="1" applyAlignment="1" applyProtection="1">
      <alignment horizontal="right" vertical="top" wrapText="1" readingOrder="1"/>
      <protection/>
    </xf>
    <xf numFmtId="0" fontId="46" fillId="0" borderId="0" xfId="0" applyFont="1" applyAlignment="1" applyProtection="1">
      <alignment vertical="top" wrapText="1" readingOrder="1"/>
      <protection/>
    </xf>
    <xf numFmtId="0" fontId="45" fillId="0" borderId="23" xfId="0" applyFont="1" applyBorder="1" applyAlignment="1" applyProtection="1">
      <alignment horizontal="right" vertical="center" wrapText="1" readingOrder="1"/>
      <protection/>
    </xf>
    <xf numFmtId="0" fontId="45" fillId="0" borderId="23" xfId="0" applyFont="1" applyBorder="1" applyAlignment="1" applyProtection="1">
      <alignment vertical="center" wrapText="1" readingOrder="1"/>
      <protection/>
    </xf>
    <xf numFmtId="168" fontId="46" fillId="0" borderId="0" xfId="0" applyNumberFormat="1" applyFont="1" applyAlignment="1" applyProtection="1">
      <alignment horizontal="right" vertical="top" wrapText="1" readingOrder="1"/>
      <protection/>
    </xf>
    <xf numFmtId="0" fontId="41" fillId="0" borderId="23" xfId="0" applyFont="1" applyBorder="1" applyAlignment="1" applyProtection="1">
      <alignment vertical="top" wrapText="1"/>
      <protection/>
    </xf>
    <xf numFmtId="169" fontId="47" fillId="0" borderId="23" xfId="0" applyNumberFormat="1" applyFont="1" applyBorder="1" applyAlignment="1" applyProtection="1">
      <alignment vertical="top" wrapText="1"/>
      <protection/>
    </xf>
    <xf numFmtId="170" fontId="52" fillId="5" borderId="0" xfId="24" applyNumberFormat="1" applyFont="1" applyFill="1" applyAlignment="1" applyProtection="1">
      <alignment horizontal="center"/>
      <protection locked="0"/>
    </xf>
    <xf numFmtId="0" fontId="1" fillId="5" borderId="0" xfId="22" applyFill="1" applyProtection="1">
      <alignment/>
      <protection locked="0"/>
    </xf>
    <xf numFmtId="0" fontId="52" fillId="0" borderId="0" xfId="22" applyFont="1" applyProtection="1">
      <alignment/>
      <protection locked="0"/>
    </xf>
    <xf numFmtId="0" fontId="53" fillId="0" borderId="0" xfId="22" applyFont="1" applyProtection="1">
      <alignment/>
      <protection locked="0"/>
    </xf>
    <xf numFmtId="170" fontId="53" fillId="0" borderId="0" xfId="24" applyNumberFormat="1" applyFont="1" applyProtection="1">
      <protection locked="0"/>
    </xf>
    <xf numFmtId="170" fontId="1" fillId="0" borderId="0" xfId="22" applyNumberFormat="1" applyProtection="1">
      <alignment/>
      <protection locked="0"/>
    </xf>
    <xf numFmtId="170" fontId="52" fillId="0" borderId="0" xfId="24" applyNumberFormat="1" applyFont="1" applyProtection="1">
      <protection locked="0"/>
    </xf>
    <xf numFmtId="0" fontId="3" fillId="0" borderId="0" xfId="22" applyFont="1" applyProtection="1">
      <alignment/>
      <protection locked="0"/>
    </xf>
    <xf numFmtId="170" fontId="3" fillId="0" borderId="0" xfId="24" applyNumberFormat="1" applyFont="1" applyProtection="1">
      <protection locked="0"/>
    </xf>
    <xf numFmtId="170" fontId="1" fillId="0" borderId="22" xfId="24" applyNumberFormat="1" applyFont="1" applyBorder="1" applyProtection="1">
      <protection locked="0"/>
    </xf>
    <xf numFmtId="49" fontId="50" fillId="5" borderId="0" xfId="22" applyNumberFormat="1" applyFont="1" applyFill="1" applyAlignment="1" applyProtection="1">
      <alignment horizontal="left"/>
      <protection/>
    </xf>
    <xf numFmtId="0" fontId="23" fillId="5" borderId="0" xfId="22" applyFont="1" applyFill="1" applyProtection="1">
      <alignment/>
      <protection/>
    </xf>
    <xf numFmtId="170" fontId="23" fillId="5" borderId="0" xfId="22" applyNumberFormat="1" applyFont="1" applyFill="1" applyProtection="1">
      <alignment/>
      <protection/>
    </xf>
    <xf numFmtId="49" fontId="53" fillId="5" borderId="0" xfId="22" applyNumberFormat="1" applyFont="1" applyFill="1" applyAlignment="1" applyProtection="1">
      <alignment horizontal="left"/>
      <protection/>
    </xf>
    <xf numFmtId="0" fontId="23" fillId="5" borderId="0" xfId="22" applyFont="1" applyFill="1" applyAlignment="1" applyProtection="1">
      <alignment horizontal="right"/>
      <protection/>
    </xf>
    <xf numFmtId="49" fontId="50" fillId="0" borderId="0" xfId="22" applyNumberFormat="1" applyFont="1" applyProtection="1">
      <alignment/>
      <protection/>
    </xf>
    <xf numFmtId="0" fontId="1" fillId="0" borderId="0" xfId="22" applyProtection="1">
      <alignment/>
      <protection/>
    </xf>
    <xf numFmtId="0" fontId="52" fillId="0" borderId="0" xfId="22" applyFont="1" applyProtection="1">
      <alignment/>
      <protection/>
    </xf>
    <xf numFmtId="0" fontId="53" fillId="0" borderId="0" xfId="22" applyFont="1" applyProtection="1">
      <alignment/>
      <protection/>
    </xf>
    <xf numFmtId="49" fontId="1" fillId="0" borderId="0" xfId="22" applyNumberFormat="1" applyProtection="1">
      <alignment/>
      <protection/>
    </xf>
    <xf numFmtId="0" fontId="1" fillId="0" borderId="0" xfId="22" applyAlignment="1" applyProtection="1">
      <alignment horizontal="right"/>
      <protection/>
    </xf>
    <xf numFmtId="0" fontId="3" fillId="0" borderId="0" xfId="22" applyFont="1" applyProtection="1">
      <alignment/>
      <protection/>
    </xf>
    <xf numFmtId="1" fontId="3" fillId="0" borderId="0" xfId="22" applyNumberFormat="1" applyFont="1" applyAlignment="1" applyProtection="1">
      <alignment horizontal="right"/>
      <protection/>
    </xf>
    <xf numFmtId="49" fontId="3" fillId="0" borderId="0" xfId="22" applyNumberFormat="1" applyFont="1" applyProtection="1">
      <alignment/>
      <protection/>
    </xf>
    <xf numFmtId="12" fontId="3" fillId="0" borderId="0" xfId="22" applyNumberFormat="1" applyFont="1" applyProtection="1">
      <alignment/>
      <protection/>
    </xf>
    <xf numFmtId="49" fontId="1" fillId="0" borderId="22" xfId="22" applyNumberFormat="1" applyBorder="1" applyProtection="1">
      <alignment/>
      <protection/>
    </xf>
    <xf numFmtId="0" fontId="1" fillId="0" borderId="22" xfId="22" applyBorder="1" applyProtection="1">
      <alignment/>
      <protection/>
    </xf>
    <xf numFmtId="0" fontId="52" fillId="0" borderId="22" xfId="22" applyFont="1" applyBorder="1" applyProtection="1">
      <alignment/>
      <protection/>
    </xf>
    <xf numFmtId="0" fontId="1" fillId="0" borderId="22" xfId="22" applyBorder="1" applyAlignment="1" applyProtection="1">
      <alignment horizontal="right"/>
      <protection/>
    </xf>
    <xf numFmtId="0" fontId="52" fillId="0" borderId="0" xfId="22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5" fillId="4" borderId="6" xfId="0" applyFont="1" applyFill="1" applyBorder="1" applyAlignment="1" applyProtection="1">
      <alignment horizontal="left" vertical="center"/>
      <protection/>
    </xf>
    <xf numFmtId="0" fontId="5" fillId="4" borderId="7" xfId="0" applyFont="1" applyFill="1" applyBorder="1" applyAlignment="1" applyProtection="1">
      <alignment horizontal="right" vertical="center"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4" fontId="5" fillId="4" borderId="7" xfId="0" applyNumberFormat="1" applyFont="1" applyFill="1" applyBorder="1" applyAlignment="1" applyProtection="1">
      <alignment vertical="center"/>
      <protection/>
    </xf>
    <xf numFmtId="0" fontId="0" fillId="4" borderId="24" xfId="0" applyFont="1" applyFill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4" fontId="8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3" fillId="4" borderId="0" xfId="0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6" fontId="34" fillId="0" borderId="10" xfId="0" applyNumberFormat="1" applyFont="1" applyBorder="1" applyAlignment="1" applyProtection="1">
      <alignment/>
      <protection locked="0"/>
    </xf>
    <xf numFmtId="166" fontId="34" fillId="0" borderId="11" xfId="0" applyNumberFormat="1" applyFont="1" applyBorder="1" applyAlignment="1" applyProtection="1">
      <alignment/>
      <protection locked="0"/>
    </xf>
    <xf numFmtId="4" fontId="35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/>
      <protection locked="0"/>
    </xf>
    <xf numFmtId="166" fontId="9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4" fontId="23" fillId="2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6" fontId="24" fillId="0" borderId="0" xfId="0" applyNumberFormat="1" applyFont="1" applyBorder="1" applyAlignment="1" applyProtection="1">
      <alignment vertical="center"/>
      <protection locked="0"/>
    </xf>
    <xf numFmtId="166" fontId="24" fillId="0" borderId="12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167" fontId="23" fillId="2" borderId="21" xfId="0" applyNumberFormat="1" applyFont="1" applyFill="1" applyBorder="1" applyAlignment="1" applyProtection="1">
      <alignment vertical="center"/>
      <protection locked="0"/>
    </xf>
    <xf numFmtId="4" fontId="37" fillId="2" borderId="21" xfId="0" applyNumberFormat="1" applyFont="1" applyFill="1" applyBorder="1" applyAlignment="1" applyProtection="1">
      <alignment vertical="center"/>
      <protection locked="0"/>
    </xf>
    <xf numFmtId="0" fontId="38" fillId="0" borderId="21" xfId="0" applyFont="1" applyBorder="1" applyAlignment="1" applyProtection="1">
      <alignment vertical="center"/>
      <protection locked="0"/>
    </xf>
    <xf numFmtId="0" fontId="38" fillId="0" borderId="3" xfId="0" applyFont="1" applyBorder="1" applyAlignment="1" applyProtection="1">
      <alignment vertical="center"/>
      <protection locked="0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166" fontId="24" fillId="0" borderId="19" xfId="0" applyNumberFormat="1" applyFont="1" applyBorder="1" applyAlignment="1" applyProtection="1">
      <alignment vertical="center"/>
      <protection locked="0"/>
    </xf>
    <xf numFmtId="166" fontId="24" fillId="0" borderId="20" xfId="0" applyNumberFormat="1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  <protection/>
    </xf>
    <xf numFmtId="4" fontId="23" fillId="7" borderId="21" xfId="0" applyNumberFormat="1" applyFont="1" applyFill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7" fillId="0" borderId="21" xfId="0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4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8" fillId="7" borderId="0" xfId="0" applyFont="1" applyFill="1" applyAlignment="1" applyProtection="1">
      <alignment horizontal="left" vertical="center"/>
      <protection/>
    </xf>
    <xf numFmtId="0" fontId="8" fillId="7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right" vertical="top" wrapText="1" readingOrder="1"/>
      <protection/>
    </xf>
    <xf numFmtId="0" fontId="41" fillId="0" borderId="0" xfId="21" applyFont="1" applyProtection="1">
      <alignment/>
      <protection/>
    </xf>
    <xf numFmtId="0" fontId="46" fillId="0" borderId="0" xfId="0" applyFont="1" applyAlignment="1" applyProtection="1">
      <alignment vertical="top" wrapText="1" readingOrder="1"/>
      <protection/>
    </xf>
    <xf numFmtId="169" fontId="46" fillId="0" borderId="0" xfId="0" applyNumberFormat="1" applyFont="1" applyAlignment="1" applyProtection="1">
      <alignment horizontal="right" vertical="top" wrapText="1" readingOrder="1"/>
      <protection/>
    </xf>
    <xf numFmtId="169" fontId="41" fillId="0" borderId="0" xfId="21" applyNumberFormat="1" applyFont="1" applyProtection="1">
      <alignment/>
      <protection/>
    </xf>
    <xf numFmtId="0" fontId="45" fillId="0" borderId="25" xfId="0" applyFont="1" applyBorder="1" applyAlignment="1" applyProtection="1">
      <alignment horizontal="left" vertical="center" wrapText="1" readingOrder="1"/>
      <protection/>
    </xf>
    <xf numFmtId="0" fontId="41" fillId="0" borderId="25" xfId="0" applyFont="1" applyBorder="1" applyAlignment="1" applyProtection="1">
      <alignment vertical="top" wrapText="1"/>
      <protection/>
    </xf>
    <xf numFmtId="0" fontId="45" fillId="0" borderId="25" xfId="0" applyFont="1" applyBorder="1" applyAlignment="1" applyProtection="1">
      <alignment vertical="center" wrapText="1" readingOrder="1"/>
      <protection/>
    </xf>
    <xf numFmtId="169" fontId="45" fillId="0" borderId="25" xfId="0" applyNumberFormat="1" applyFont="1" applyBorder="1" applyAlignment="1" applyProtection="1">
      <alignment horizontal="right" vertical="center" wrapText="1" readingOrder="1"/>
      <protection/>
    </xf>
    <xf numFmtId="169" fontId="41" fillId="0" borderId="25" xfId="0" applyNumberFormat="1" applyFont="1" applyBorder="1" applyAlignment="1" applyProtection="1">
      <alignment vertical="top" wrapText="1"/>
      <protection/>
    </xf>
    <xf numFmtId="169" fontId="45" fillId="0" borderId="0" xfId="0" applyNumberFormat="1" applyFont="1" applyAlignment="1" applyProtection="1">
      <alignment horizontal="right" vertical="center" wrapText="1" readingOrder="1"/>
      <protection/>
    </xf>
    <xf numFmtId="169" fontId="41" fillId="0" borderId="0" xfId="0" applyNumberFormat="1" applyFont="1" applyAlignment="1" applyProtection="1">
      <alignment vertical="top" wrapText="1"/>
      <protection/>
    </xf>
    <xf numFmtId="0" fontId="45" fillId="0" borderId="0" xfId="0" applyFont="1" applyAlignment="1" applyProtection="1">
      <alignment horizontal="left" vertical="top" wrapText="1" readingOrder="1"/>
      <protection/>
    </xf>
    <xf numFmtId="0" fontId="45" fillId="0" borderId="0" xfId="0" applyFont="1" applyAlignment="1" applyProtection="1">
      <alignment vertical="top" wrapText="1" readingOrder="1"/>
      <protection/>
    </xf>
    <xf numFmtId="169" fontId="45" fillId="0" borderId="0" xfId="0" applyNumberFormat="1" applyFont="1" applyAlignment="1" applyProtection="1">
      <alignment horizontal="right" vertical="top" wrapText="1" readingOrder="1"/>
      <protection/>
    </xf>
    <xf numFmtId="0" fontId="45" fillId="0" borderId="0" xfId="0" applyFont="1" applyAlignment="1" applyProtection="1">
      <alignment horizontal="right" vertical="top" wrapText="1" readingOrder="1"/>
      <protection/>
    </xf>
    <xf numFmtId="0" fontId="49" fillId="0" borderId="0" xfId="0" applyFont="1" applyAlignment="1" applyProtection="1">
      <alignment horizontal="right" vertical="top" wrapText="1" readingOrder="1"/>
      <protection/>
    </xf>
    <xf numFmtId="169" fontId="49" fillId="0" borderId="0" xfId="0" applyNumberFormat="1" applyFont="1" applyAlignment="1" applyProtection="1">
      <alignment horizontal="right" vertical="top" wrapText="1" readingOrder="1"/>
      <protection/>
    </xf>
    <xf numFmtId="0" fontId="44" fillId="0" borderId="0" xfId="0" applyFont="1" applyAlignment="1" applyProtection="1">
      <alignment horizontal="center" vertical="top" wrapText="1" readingOrder="1"/>
      <protection/>
    </xf>
    <xf numFmtId="0" fontId="45" fillId="0" borderId="25" xfId="0" applyFont="1" applyBorder="1" applyAlignment="1" applyProtection="1">
      <alignment horizontal="right" vertical="top" wrapText="1" readingOrder="1"/>
      <protection/>
    </xf>
    <xf numFmtId="0" fontId="45" fillId="0" borderId="25" xfId="0" applyFont="1" applyBorder="1" applyAlignment="1" applyProtection="1">
      <alignment vertical="top" wrapText="1" readingOrder="1"/>
      <protection/>
    </xf>
    <xf numFmtId="0" fontId="41" fillId="0" borderId="0" xfId="0" applyFont="1" applyAlignment="1" applyProtection="1">
      <alignment vertical="top" wrapText="1"/>
      <protection/>
    </xf>
    <xf numFmtId="0" fontId="48" fillId="0" borderId="9" xfId="0" applyFont="1" applyBorder="1" applyAlignment="1" applyProtection="1">
      <alignment vertical="top" wrapText="1" readingOrder="1"/>
      <protection/>
    </xf>
    <xf numFmtId="0" fontId="41" fillId="0" borderId="9" xfId="0" applyFont="1" applyBorder="1" applyAlignment="1" applyProtection="1">
      <alignment vertical="top" wrapText="1"/>
      <protection/>
    </xf>
    <xf numFmtId="0" fontId="49" fillId="0" borderId="9" xfId="0" applyFont="1" applyBorder="1" applyAlignment="1" applyProtection="1">
      <alignment horizontal="right" vertical="top" wrapText="1" readingOrder="1"/>
      <protection/>
    </xf>
    <xf numFmtId="169" fontId="49" fillId="0" borderId="9" xfId="0" applyNumberFormat="1" applyFont="1" applyBorder="1" applyAlignment="1" applyProtection="1">
      <alignment horizontal="right" vertical="top" wrapText="1" readingOrder="1"/>
      <protection/>
    </xf>
    <xf numFmtId="0" fontId="41" fillId="0" borderId="0" xfId="21" applyFont="1" applyAlignment="1" applyProtection="1">
      <alignment horizontal="left"/>
      <protection/>
    </xf>
    <xf numFmtId="168" fontId="46" fillId="6" borderId="0" xfId="0" applyNumberFormat="1" applyFont="1" applyFill="1" applyAlignment="1" applyProtection="1">
      <alignment horizontal="right" vertical="top" wrapText="1" readingOrder="1"/>
      <protection locked="0"/>
    </xf>
    <xf numFmtId="0" fontId="41" fillId="6" borderId="0" xfId="21" applyFont="1" applyFill="1" applyProtection="1">
      <alignment/>
      <protection locked="0"/>
    </xf>
    <xf numFmtId="168" fontId="46" fillId="0" borderId="0" xfId="0" applyNumberFormat="1" applyFont="1" applyAlignment="1" applyProtection="1">
      <alignment horizontal="right" vertical="top" wrapText="1" readingOrder="1"/>
      <protection/>
    </xf>
    <xf numFmtId="0" fontId="45" fillId="0" borderId="23" xfId="0" applyFont="1" applyBorder="1" applyAlignment="1" applyProtection="1">
      <alignment horizontal="right" vertical="center" wrapText="1" readingOrder="1"/>
      <protection/>
    </xf>
    <xf numFmtId="0" fontId="41" fillId="0" borderId="23" xfId="0" applyFont="1" applyBorder="1" applyAlignment="1" applyProtection="1">
      <alignment vertical="top" wrapText="1"/>
      <protection/>
    </xf>
    <xf numFmtId="0" fontId="45" fillId="0" borderId="23" xfId="0" applyFont="1" applyBorder="1" applyAlignment="1" applyProtection="1">
      <alignment vertical="center" wrapText="1" readingOrder="1"/>
      <protection/>
    </xf>
    <xf numFmtId="0" fontId="45" fillId="0" borderId="23" xfId="0" applyFont="1" applyBorder="1" applyAlignment="1" applyProtection="1">
      <alignment horizontal="right" vertical="center" wrapText="1" readingOrder="1"/>
      <protection locked="0"/>
    </xf>
    <xf numFmtId="0" fontId="46" fillId="0" borderId="0" xfId="0" applyFont="1" applyAlignment="1" applyProtection="1">
      <alignment horizontal="left" vertical="top" wrapText="1" readingOrder="1"/>
      <protection/>
    </xf>
    <xf numFmtId="0" fontId="41" fillId="0" borderId="0" xfId="21" applyFont="1" applyAlignment="1" applyProtection="1">
      <alignment horizontal="left" readingOrder="1"/>
      <protection/>
    </xf>
    <xf numFmtId="0" fontId="42" fillId="0" borderId="0" xfId="0" applyFont="1" applyAlignment="1" applyProtection="1">
      <alignment horizontal="center" vertical="top" wrapText="1" readingOrder="1"/>
      <protection/>
    </xf>
    <xf numFmtId="0" fontId="43" fillId="0" borderId="0" xfId="0" applyFont="1" applyAlignment="1" applyProtection="1">
      <alignment horizontal="right" vertical="top" wrapText="1" readingOrder="1"/>
      <protection/>
    </xf>
    <xf numFmtId="0" fontId="45" fillId="0" borderId="23" xfId="0" applyFont="1" applyBorder="1" applyAlignment="1" applyProtection="1">
      <alignment horizontal="right" vertical="top" wrapText="1" readingOrder="1"/>
      <protection/>
    </xf>
    <xf numFmtId="0" fontId="45" fillId="0" borderId="23" xfId="0" applyFont="1" applyBorder="1" applyAlignment="1" applyProtection="1">
      <alignment vertical="top" wrapText="1" readingOrder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" xfId="21"/>
    <cellStyle name="Normální 3" xfId="22"/>
    <cellStyle name="měny 10" xfId="23"/>
    <cellStyle name="Měna 3" xfId="24"/>
    <cellStyle name="Normální 2" xfId="25"/>
    <cellStyle name="měny 3 2" xfId="26"/>
    <cellStyle name="Měna 2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>
      <selection activeCell="AG95" sqref="AG95:AM9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3</v>
      </c>
      <c r="BT1" s="8" t="s">
        <v>4</v>
      </c>
      <c r="BU1" s="8" t="s">
        <v>4</v>
      </c>
      <c r="BV1" s="8" t="s">
        <v>5</v>
      </c>
    </row>
    <row r="2" spans="44:72" s="1" customFormat="1" ht="36.95" customHeight="1"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S2" s="9" t="s">
        <v>6</v>
      </c>
      <c r="BT2" s="9" t="s">
        <v>7</v>
      </c>
    </row>
    <row r="3" spans="2:72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4.95" customHeight="1">
      <c r="B4" s="13"/>
      <c r="C4" s="14"/>
      <c r="D4" s="15" t="s">
        <v>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2"/>
      <c r="AS4" s="16" t="s">
        <v>10</v>
      </c>
      <c r="BE4" s="17" t="s">
        <v>11</v>
      </c>
      <c r="BS4" s="9" t="s">
        <v>12</v>
      </c>
    </row>
    <row r="5" spans="2:71" s="1" customFormat="1" ht="12" customHeight="1">
      <c r="B5" s="13"/>
      <c r="C5" s="14"/>
      <c r="D5" s="18" t="s">
        <v>13</v>
      </c>
      <c r="E5" s="14"/>
      <c r="F5" s="14"/>
      <c r="G5" s="14"/>
      <c r="H5" s="14"/>
      <c r="I5" s="14"/>
      <c r="J5" s="14"/>
      <c r="K5" s="370" t="s">
        <v>14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14"/>
      <c r="AQ5" s="14"/>
      <c r="AR5" s="12"/>
      <c r="BE5" s="378" t="s">
        <v>498</v>
      </c>
      <c r="BS5" s="9" t="s">
        <v>6</v>
      </c>
    </row>
    <row r="6" spans="2:71" s="1" customFormat="1" ht="36.95" customHeight="1">
      <c r="B6" s="13"/>
      <c r="C6" s="14"/>
      <c r="D6" s="20" t="s">
        <v>15</v>
      </c>
      <c r="E6" s="14"/>
      <c r="F6" s="14"/>
      <c r="G6" s="14"/>
      <c r="H6" s="14"/>
      <c r="I6" s="14"/>
      <c r="J6" s="14"/>
      <c r="K6" s="372" t="s">
        <v>16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14"/>
      <c r="AQ6" s="14"/>
      <c r="AR6" s="12"/>
      <c r="BE6" s="379"/>
      <c r="BS6" s="9" t="s">
        <v>6</v>
      </c>
    </row>
    <row r="7" spans="2:71" s="1" customFormat="1" ht="12" customHeight="1">
      <c r="B7" s="13"/>
      <c r="C7" s="14"/>
      <c r="D7" s="21" t="s">
        <v>17</v>
      </c>
      <c r="E7" s="14"/>
      <c r="F7" s="14"/>
      <c r="G7" s="14"/>
      <c r="H7" s="14"/>
      <c r="I7" s="14"/>
      <c r="J7" s="14"/>
      <c r="K7" s="19" t="s">
        <v>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1" t="s">
        <v>18</v>
      </c>
      <c r="AL7" s="14"/>
      <c r="AM7" s="14"/>
      <c r="AN7" s="19" t="s">
        <v>1</v>
      </c>
      <c r="AO7" s="14"/>
      <c r="AP7" s="14"/>
      <c r="AQ7" s="14"/>
      <c r="AR7" s="12"/>
      <c r="BE7" s="379"/>
      <c r="BS7" s="9" t="s">
        <v>6</v>
      </c>
    </row>
    <row r="8" spans="2:71" s="1" customFormat="1" ht="12" customHeight="1">
      <c r="B8" s="13"/>
      <c r="C8" s="14"/>
      <c r="D8" s="21" t="s">
        <v>19</v>
      </c>
      <c r="E8" s="14"/>
      <c r="F8" s="14"/>
      <c r="G8" s="14"/>
      <c r="H8" s="14"/>
      <c r="I8" s="14"/>
      <c r="J8" s="14"/>
      <c r="K8" s="19" t="s">
        <v>20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1" t="s">
        <v>21</v>
      </c>
      <c r="AL8" s="14"/>
      <c r="AM8" s="14"/>
      <c r="AN8" s="335">
        <v>44216</v>
      </c>
      <c r="AO8" s="14"/>
      <c r="AP8" s="14"/>
      <c r="AQ8" s="14"/>
      <c r="AR8" s="12"/>
      <c r="BE8" s="379"/>
      <c r="BS8" s="9" t="s">
        <v>6</v>
      </c>
    </row>
    <row r="9" spans="2:71" s="1" customFormat="1" ht="14.4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2"/>
      <c r="BE9" s="379"/>
      <c r="BS9" s="9" t="s">
        <v>6</v>
      </c>
    </row>
    <row r="10" spans="2:71" s="1" customFormat="1" ht="12" customHeight="1">
      <c r="B10" s="13"/>
      <c r="C10" s="14"/>
      <c r="D10" s="21" t="s">
        <v>22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1" t="s">
        <v>23</v>
      </c>
      <c r="AL10" s="14"/>
      <c r="AM10" s="14"/>
      <c r="AN10" s="19" t="s">
        <v>1</v>
      </c>
      <c r="AO10" s="14"/>
      <c r="AP10" s="14"/>
      <c r="AQ10" s="14"/>
      <c r="AR10" s="12"/>
      <c r="BE10" s="379"/>
      <c r="BS10" s="9" t="s">
        <v>6</v>
      </c>
    </row>
    <row r="11" spans="2:71" s="1" customFormat="1" ht="18.4" customHeight="1">
      <c r="B11" s="13"/>
      <c r="C11" s="14"/>
      <c r="D11" s="14"/>
      <c r="E11" s="19" t="s">
        <v>24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1" t="s">
        <v>25</v>
      </c>
      <c r="AL11" s="14"/>
      <c r="AM11" s="14"/>
      <c r="AN11" s="19" t="s">
        <v>1</v>
      </c>
      <c r="AO11" s="14"/>
      <c r="AP11" s="14"/>
      <c r="AQ11" s="14"/>
      <c r="AR11" s="12"/>
      <c r="BE11" s="379"/>
      <c r="BS11" s="9" t="s">
        <v>6</v>
      </c>
    </row>
    <row r="12" spans="2:71" s="1" customFormat="1" ht="6.9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2"/>
      <c r="BE12" s="379"/>
      <c r="BS12" s="9" t="s">
        <v>6</v>
      </c>
    </row>
    <row r="13" spans="2:71" s="1" customFormat="1" ht="12" customHeight="1">
      <c r="B13" s="13"/>
      <c r="C13" s="14"/>
      <c r="D13" s="21" t="s">
        <v>26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1" t="s">
        <v>23</v>
      </c>
      <c r="AL13" s="14"/>
      <c r="AM13" s="14"/>
      <c r="AN13" s="22"/>
      <c r="AO13" s="14"/>
      <c r="AP13" s="14"/>
      <c r="AQ13" s="14"/>
      <c r="AR13" s="12"/>
      <c r="BE13" s="379"/>
      <c r="BS13" s="9" t="s">
        <v>6</v>
      </c>
    </row>
    <row r="14" spans="2:71" ht="12.75">
      <c r="B14" s="13"/>
      <c r="C14" s="14"/>
      <c r="D14" s="14"/>
      <c r="E14" s="373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21" t="s">
        <v>25</v>
      </c>
      <c r="AL14" s="14"/>
      <c r="AM14" s="14"/>
      <c r="AN14" s="22"/>
      <c r="AO14" s="14"/>
      <c r="AP14" s="14"/>
      <c r="AQ14" s="14"/>
      <c r="AR14" s="12"/>
      <c r="BE14" s="379"/>
      <c r="BS14" s="9" t="s">
        <v>6</v>
      </c>
    </row>
    <row r="15" spans="2:71" s="1" customFormat="1" ht="6.9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2"/>
      <c r="BE15" s="379"/>
      <c r="BS15" s="9" t="s">
        <v>4</v>
      </c>
    </row>
    <row r="16" spans="2:71" s="1" customFormat="1" ht="12" customHeight="1">
      <c r="B16" s="13"/>
      <c r="C16" s="14"/>
      <c r="D16" s="21" t="s">
        <v>27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1" t="s">
        <v>23</v>
      </c>
      <c r="AL16" s="14"/>
      <c r="AM16" s="14"/>
      <c r="AN16" s="19" t="s">
        <v>1</v>
      </c>
      <c r="AO16" s="14"/>
      <c r="AP16" s="14"/>
      <c r="AQ16" s="14"/>
      <c r="AR16" s="12"/>
      <c r="BE16" s="379"/>
      <c r="BS16" s="9" t="s">
        <v>4</v>
      </c>
    </row>
    <row r="17" spans="2:71" s="1" customFormat="1" ht="18.4" customHeight="1">
      <c r="B17" s="13"/>
      <c r="C17" s="14"/>
      <c r="D17" s="14"/>
      <c r="E17" s="19" t="s">
        <v>28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1" t="s">
        <v>25</v>
      </c>
      <c r="AL17" s="14"/>
      <c r="AM17" s="14"/>
      <c r="AN17" s="19" t="s">
        <v>1</v>
      </c>
      <c r="AO17" s="14"/>
      <c r="AP17" s="14"/>
      <c r="AQ17" s="14"/>
      <c r="AR17" s="12"/>
      <c r="BE17" s="379"/>
      <c r="BS17" s="9" t="s">
        <v>29</v>
      </c>
    </row>
    <row r="18" spans="2:71" s="1" customFormat="1" ht="6.9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2"/>
      <c r="BE18" s="379"/>
      <c r="BS18" s="9" t="s">
        <v>6</v>
      </c>
    </row>
    <row r="19" spans="2:71" s="1" customFormat="1" ht="12" customHeight="1">
      <c r="B19" s="13"/>
      <c r="C19" s="14"/>
      <c r="D19" s="21" t="s">
        <v>30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1" t="s">
        <v>23</v>
      </c>
      <c r="AL19" s="14"/>
      <c r="AM19" s="14"/>
      <c r="AN19" s="19" t="s">
        <v>1</v>
      </c>
      <c r="AO19" s="14"/>
      <c r="AP19" s="14"/>
      <c r="AQ19" s="14"/>
      <c r="AR19" s="12"/>
      <c r="BE19" s="379"/>
      <c r="BS19" s="9" t="s">
        <v>6</v>
      </c>
    </row>
    <row r="20" spans="2:71" s="1" customFormat="1" ht="18.4" customHeight="1">
      <c r="B20" s="13"/>
      <c r="C20" s="14"/>
      <c r="D20" s="14"/>
      <c r="E20" s="19" t="s">
        <v>31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1" t="s">
        <v>25</v>
      </c>
      <c r="AL20" s="14"/>
      <c r="AM20" s="14"/>
      <c r="AN20" s="19" t="s">
        <v>1</v>
      </c>
      <c r="AO20" s="14"/>
      <c r="AP20" s="14"/>
      <c r="AQ20" s="14"/>
      <c r="AR20" s="12"/>
      <c r="BE20" s="379"/>
      <c r="BS20" s="9" t="s">
        <v>4</v>
      </c>
    </row>
    <row r="21" spans="2:57" s="1" customFormat="1" ht="6.9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2"/>
      <c r="BE21" s="379"/>
    </row>
    <row r="22" spans="2:57" s="1" customFormat="1" ht="12" customHeight="1">
      <c r="B22" s="13"/>
      <c r="C22" s="14"/>
      <c r="D22" s="21" t="s">
        <v>32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2"/>
      <c r="BE22" s="379"/>
    </row>
    <row r="23" spans="2:57" s="1" customFormat="1" ht="16.5" customHeight="1">
      <c r="B23" s="13"/>
      <c r="C23" s="14"/>
      <c r="D23" s="14"/>
      <c r="E23" s="375" t="s">
        <v>1</v>
      </c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14"/>
      <c r="AP23" s="14"/>
      <c r="AQ23" s="14"/>
      <c r="AR23" s="12"/>
      <c r="BE23" s="379"/>
    </row>
    <row r="24" spans="2:57" s="1" customFormat="1" ht="6.9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2"/>
      <c r="BE24" s="379"/>
    </row>
    <row r="25" spans="2:57" s="1" customFormat="1" ht="6.95" customHeight="1">
      <c r="B25" s="13"/>
      <c r="C25" s="1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14"/>
      <c r="AQ25" s="14"/>
      <c r="AR25" s="12"/>
      <c r="BE25" s="379"/>
    </row>
    <row r="26" spans="1:57" s="2" customFormat="1" ht="25.9" customHeight="1">
      <c r="A26" s="24"/>
      <c r="B26" s="25"/>
      <c r="C26" s="26"/>
      <c r="D26" s="27" t="s">
        <v>33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81">
        <f>ROUND(AG94,2)</f>
        <v>0</v>
      </c>
      <c r="AL26" s="382"/>
      <c r="AM26" s="382"/>
      <c r="AN26" s="382"/>
      <c r="AO26" s="382"/>
      <c r="AP26" s="26"/>
      <c r="AQ26" s="26"/>
      <c r="AR26" s="29"/>
      <c r="BE26" s="379"/>
    </row>
    <row r="27" spans="1:57" s="2" customFormat="1" ht="6.95" customHeight="1">
      <c r="A27" s="24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9"/>
      <c r="BE27" s="379"/>
    </row>
    <row r="28" spans="1:57" s="2" customFormat="1" ht="12.75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376" t="s">
        <v>34</v>
      </c>
      <c r="M28" s="376"/>
      <c r="N28" s="376"/>
      <c r="O28" s="376"/>
      <c r="P28" s="376"/>
      <c r="Q28" s="26"/>
      <c r="R28" s="26"/>
      <c r="S28" s="26"/>
      <c r="T28" s="26"/>
      <c r="U28" s="26"/>
      <c r="V28" s="26"/>
      <c r="W28" s="376" t="s">
        <v>35</v>
      </c>
      <c r="X28" s="376"/>
      <c r="Y28" s="376"/>
      <c r="Z28" s="376"/>
      <c r="AA28" s="376"/>
      <c r="AB28" s="376"/>
      <c r="AC28" s="376"/>
      <c r="AD28" s="376"/>
      <c r="AE28" s="376"/>
      <c r="AF28" s="26"/>
      <c r="AG28" s="26"/>
      <c r="AH28" s="26"/>
      <c r="AI28" s="26"/>
      <c r="AJ28" s="26"/>
      <c r="AK28" s="376" t="s">
        <v>36</v>
      </c>
      <c r="AL28" s="376"/>
      <c r="AM28" s="376"/>
      <c r="AN28" s="376"/>
      <c r="AO28" s="376"/>
      <c r="AP28" s="26"/>
      <c r="AQ28" s="26"/>
      <c r="AR28" s="29"/>
      <c r="BE28" s="379"/>
    </row>
    <row r="29" spans="2:57" s="3" customFormat="1" ht="14.45" customHeight="1">
      <c r="B29" s="30"/>
      <c r="C29" s="31"/>
      <c r="D29" s="21" t="s">
        <v>37</v>
      </c>
      <c r="E29" s="31"/>
      <c r="F29" s="21" t="s">
        <v>38</v>
      </c>
      <c r="G29" s="31"/>
      <c r="H29" s="31"/>
      <c r="I29" s="31"/>
      <c r="J29" s="31"/>
      <c r="K29" s="31"/>
      <c r="L29" s="342">
        <v>0.21</v>
      </c>
      <c r="M29" s="343"/>
      <c r="N29" s="343"/>
      <c r="O29" s="343"/>
      <c r="P29" s="343"/>
      <c r="Q29" s="31"/>
      <c r="R29" s="31"/>
      <c r="S29" s="31"/>
      <c r="T29" s="31"/>
      <c r="U29" s="31"/>
      <c r="V29" s="31"/>
      <c r="W29" s="377">
        <f>ROUND(AZ94,2)</f>
        <v>0</v>
      </c>
      <c r="X29" s="343"/>
      <c r="Y29" s="343"/>
      <c r="Z29" s="343"/>
      <c r="AA29" s="343"/>
      <c r="AB29" s="343"/>
      <c r="AC29" s="343"/>
      <c r="AD29" s="343"/>
      <c r="AE29" s="343"/>
      <c r="AF29" s="31"/>
      <c r="AG29" s="31"/>
      <c r="AH29" s="31"/>
      <c r="AI29" s="31"/>
      <c r="AJ29" s="31"/>
      <c r="AK29" s="377">
        <f>ROUND(AV94,2)</f>
        <v>0</v>
      </c>
      <c r="AL29" s="343"/>
      <c r="AM29" s="343"/>
      <c r="AN29" s="343"/>
      <c r="AO29" s="343"/>
      <c r="AP29" s="31"/>
      <c r="AQ29" s="31"/>
      <c r="AR29" s="32"/>
      <c r="BE29" s="380"/>
    </row>
    <row r="30" spans="2:57" s="3" customFormat="1" ht="14.45" customHeight="1">
      <c r="B30" s="30"/>
      <c r="C30" s="31"/>
      <c r="D30" s="31"/>
      <c r="E30" s="31"/>
      <c r="F30" s="21" t="s">
        <v>39</v>
      </c>
      <c r="G30" s="31"/>
      <c r="H30" s="31"/>
      <c r="I30" s="31"/>
      <c r="J30" s="31"/>
      <c r="K30" s="31"/>
      <c r="L30" s="342">
        <v>0.15</v>
      </c>
      <c r="M30" s="343"/>
      <c r="N30" s="343"/>
      <c r="O30" s="343"/>
      <c r="P30" s="343"/>
      <c r="Q30" s="31"/>
      <c r="R30" s="31"/>
      <c r="S30" s="31"/>
      <c r="T30" s="31"/>
      <c r="U30" s="31"/>
      <c r="V30" s="31"/>
      <c r="W30" s="377">
        <f>ROUND(BA94,2)</f>
        <v>0</v>
      </c>
      <c r="X30" s="343"/>
      <c r="Y30" s="343"/>
      <c r="Z30" s="343"/>
      <c r="AA30" s="343"/>
      <c r="AB30" s="343"/>
      <c r="AC30" s="343"/>
      <c r="AD30" s="343"/>
      <c r="AE30" s="343"/>
      <c r="AF30" s="31"/>
      <c r="AG30" s="31"/>
      <c r="AH30" s="31"/>
      <c r="AI30" s="31"/>
      <c r="AJ30" s="31"/>
      <c r="AK30" s="377">
        <f>ROUND(AW94,2)</f>
        <v>0</v>
      </c>
      <c r="AL30" s="343"/>
      <c r="AM30" s="343"/>
      <c r="AN30" s="343"/>
      <c r="AO30" s="343"/>
      <c r="AP30" s="31"/>
      <c r="AQ30" s="31"/>
      <c r="AR30" s="32"/>
      <c r="BE30" s="380"/>
    </row>
    <row r="31" spans="2:57" s="3" customFormat="1" ht="14.45" customHeight="1" hidden="1">
      <c r="B31" s="30"/>
      <c r="C31" s="31"/>
      <c r="D31" s="31"/>
      <c r="E31" s="31"/>
      <c r="F31" s="21" t="s">
        <v>40</v>
      </c>
      <c r="G31" s="31"/>
      <c r="H31" s="31"/>
      <c r="I31" s="31"/>
      <c r="J31" s="31"/>
      <c r="K31" s="31"/>
      <c r="L31" s="342">
        <v>0.21</v>
      </c>
      <c r="M31" s="343"/>
      <c r="N31" s="343"/>
      <c r="O31" s="343"/>
      <c r="P31" s="343"/>
      <c r="Q31" s="31"/>
      <c r="R31" s="31"/>
      <c r="S31" s="31"/>
      <c r="T31" s="31"/>
      <c r="U31" s="31"/>
      <c r="V31" s="31"/>
      <c r="W31" s="377">
        <f>ROUND(BB94,2)</f>
        <v>0</v>
      </c>
      <c r="X31" s="343"/>
      <c r="Y31" s="343"/>
      <c r="Z31" s="343"/>
      <c r="AA31" s="343"/>
      <c r="AB31" s="343"/>
      <c r="AC31" s="343"/>
      <c r="AD31" s="343"/>
      <c r="AE31" s="343"/>
      <c r="AF31" s="31"/>
      <c r="AG31" s="31"/>
      <c r="AH31" s="31"/>
      <c r="AI31" s="31"/>
      <c r="AJ31" s="31"/>
      <c r="AK31" s="377">
        <v>0</v>
      </c>
      <c r="AL31" s="343"/>
      <c r="AM31" s="343"/>
      <c r="AN31" s="343"/>
      <c r="AO31" s="343"/>
      <c r="AP31" s="31"/>
      <c r="AQ31" s="31"/>
      <c r="AR31" s="32"/>
      <c r="BE31" s="380"/>
    </row>
    <row r="32" spans="2:57" s="3" customFormat="1" ht="14.45" customHeight="1" hidden="1">
      <c r="B32" s="30"/>
      <c r="C32" s="31"/>
      <c r="D32" s="31"/>
      <c r="E32" s="31"/>
      <c r="F32" s="21" t="s">
        <v>41</v>
      </c>
      <c r="G32" s="31"/>
      <c r="H32" s="31"/>
      <c r="I32" s="31"/>
      <c r="J32" s="31"/>
      <c r="K32" s="31"/>
      <c r="L32" s="342">
        <v>0.15</v>
      </c>
      <c r="M32" s="343"/>
      <c r="N32" s="343"/>
      <c r="O32" s="343"/>
      <c r="P32" s="343"/>
      <c r="Q32" s="31"/>
      <c r="R32" s="31"/>
      <c r="S32" s="31"/>
      <c r="T32" s="31"/>
      <c r="U32" s="31"/>
      <c r="V32" s="31"/>
      <c r="W32" s="377">
        <f>ROUND(BC94,2)</f>
        <v>0</v>
      </c>
      <c r="X32" s="343"/>
      <c r="Y32" s="343"/>
      <c r="Z32" s="343"/>
      <c r="AA32" s="343"/>
      <c r="AB32" s="343"/>
      <c r="AC32" s="343"/>
      <c r="AD32" s="343"/>
      <c r="AE32" s="343"/>
      <c r="AF32" s="31"/>
      <c r="AG32" s="31"/>
      <c r="AH32" s="31"/>
      <c r="AI32" s="31"/>
      <c r="AJ32" s="31"/>
      <c r="AK32" s="377">
        <v>0</v>
      </c>
      <c r="AL32" s="343"/>
      <c r="AM32" s="343"/>
      <c r="AN32" s="343"/>
      <c r="AO32" s="343"/>
      <c r="AP32" s="31"/>
      <c r="AQ32" s="31"/>
      <c r="AR32" s="32"/>
      <c r="BE32" s="380"/>
    </row>
    <row r="33" spans="2:57" s="3" customFormat="1" ht="14.45" customHeight="1" hidden="1">
      <c r="B33" s="30"/>
      <c r="C33" s="31"/>
      <c r="D33" s="31"/>
      <c r="E33" s="31"/>
      <c r="F33" s="21" t="s">
        <v>42</v>
      </c>
      <c r="G33" s="31"/>
      <c r="H33" s="31"/>
      <c r="I33" s="31"/>
      <c r="J33" s="31"/>
      <c r="K33" s="31"/>
      <c r="L33" s="342">
        <v>0</v>
      </c>
      <c r="M33" s="343"/>
      <c r="N33" s="343"/>
      <c r="O33" s="343"/>
      <c r="P33" s="343"/>
      <c r="Q33" s="31"/>
      <c r="R33" s="31"/>
      <c r="S33" s="31"/>
      <c r="T33" s="31"/>
      <c r="U33" s="31"/>
      <c r="V33" s="31"/>
      <c r="W33" s="377">
        <f>ROUND(BD94,2)</f>
        <v>0</v>
      </c>
      <c r="X33" s="343"/>
      <c r="Y33" s="343"/>
      <c r="Z33" s="343"/>
      <c r="AA33" s="343"/>
      <c r="AB33" s="343"/>
      <c r="AC33" s="343"/>
      <c r="AD33" s="343"/>
      <c r="AE33" s="343"/>
      <c r="AF33" s="31"/>
      <c r="AG33" s="31"/>
      <c r="AH33" s="31"/>
      <c r="AI33" s="31"/>
      <c r="AJ33" s="31"/>
      <c r="AK33" s="377">
        <v>0</v>
      </c>
      <c r="AL33" s="343"/>
      <c r="AM33" s="343"/>
      <c r="AN33" s="343"/>
      <c r="AO33" s="343"/>
      <c r="AP33" s="31"/>
      <c r="AQ33" s="31"/>
      <c r="AR33" s="32"/>
      <c r="BE33" s="380"/>
    </row>
    <row r="34" spans="1:57" s="2" customFormat="1" ht="6.95" customHeight="1">
      <c r="A34" s="24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9"/>
      <c r="BE34" s="379"/>
    </row>
    <row r="35" spans="1:57" s="2" customFormat="1" ht="25.9" customHeight="1">
      <c r="A35" s="24"/>
      <c r="B35" s="25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347" t="s">
        <v>45</v>
      </c>
      <c r="Y35" s="348"/>
      <c r="Z35" s="348"/>
      <c r="AA35" s="348"/>
      <c r="AB35" s="348"/>
      <c r="AC35" s="35"/>
      <c r="AD35" s="35"/>
      <c r="AE35" s="35"/>
      <c r="AF35" s="35"/>
      <c r="AG35" s="35"/>
      <c r="AH35" s="35"/>
      <c r="AI35" s="35"/>
      <c r="AJ35" s="35"/>
      <c r="AK35" s="356">
        <f>SUM(AK26:AK33)</f>
        <v>0</v>
      </c>
      <c r="AL35" s="348"/>
      <c r="AM35" s="348"/>
      <c r="AN35" s="348"/>
      <c r="AO35" s="357"/>
      <c r="AP35" s="33"/>
      <c r="AQ35" s="33"/>
      <c r="AR35" s="29"/>
      <c r="BE35" s="24"/>
    </row>
    <row r="36" spans="1:57" s="2" customFormat="1" ht="6.95" customHeight="1">
      <c r="A36" s="24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9"/>
      <c r="BE36" s="24"/>
    </row>
    <row r="37" spans="1:57" s="2" customFormat="1" ht="14.45" customHeight="1">
      <c r="A37" s="24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9"/>
      <c r="BE37" s="24"/>
    </row>
    <row r="38" spans="2:44" s="1" customFormat="1" ht="14.45" customHeight="1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2"/>
    </row>
    <row r="39" spans="2:44" s="1" customFormat="1" ht="14.45" customHeight="1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2"/>
    </row>
    <row r="40" spans="2:44" s="1" customFormat="1" ht="14.45" customHeight="1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2"/>
    </row>
    <row r="41" spans="2:44" s="1" customFormat="1" ht="14.4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2"/>
    </row>
    <row r="42" spans="2:44" s="1" customFormat="1" ht="14.45" customHeight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2"/>
    </row>
    <row r="43" spans="2:44" s="1" customFormat="1" ht="14.45" customHeigh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2"/>
    </row>
    <row r="44" spans="2:44" s="1" customFormat="1" ht="14.45" customHeigh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2"/>
    </row>
    <row r="45" spans="2:44" s="1" customFormat="1" ht="14.45" customHeight="1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2"/>
    </row>
    <row r="46" spans="2:44" s="1" customFormat="1" ht="14.45" customHeight="1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2"/>
    </row>
    <row r="47" spans="2:44" s="1" customFormat="1" ht="14.45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2"/>
    </row>
    <row r="48" spans="2:44" s="1" customFormat="1" ht="14.45" customHeight="1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2"/>
    </row>
    <row r="49" spans="2:44" s="2" customFormat="1" ht="14.45" customHeight="1">
      <c r="B49" s="37"/>
      <c r="C49" s="38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P49" s="38"/>
      <c r="AQ49" s="38"/>
      <c r="AR49" s="41"/>
    </row>
    <row r="50" spans="2:44" ht="12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2"/>
    </row>
    <row r="51" spans="2:44" ht="12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2"/>
    </row>
    <row r="52" spans="2:44" ht="12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2"/>
    </row>
    <row r="53" spans="2:44" ht="12"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2"/>
    </row>
    <row r="54" spans="2:44" ht="12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2"/>
    </row>
    <row r="55" spans="2:44" ht="12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2"/>
    </row>
    <row r="56" spans="2:44" ht="12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2"/>
    </row>
    <row r="57" spans="2:44" ht="12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2"/>
    </row>
    <row r="58" spans="2:44" ht="12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2"/>
    </row>
    <row r="59" spans="2:44" ht="12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2"/>
    </row>
    <row r="60" spans="1:57" s="2" customFormat="1" ht="12.75">
      <c r="A60" s="24"/>
      <c r="B60" s="25"/>
      <c r="C60" s="26"/>
      <c r="D60" s="42" t="s">
        <v>48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42" t="s">
        <v>49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42" t="s">
        <v>48</v>
      </c>
      <c r="AI60" s="28"/>
      <c r="AJ60" s="28"/>
      <c r="AK60" s="28"/>
      <c r="AL60" s="28"/>
      <c r="AM60" s="42" t="s">
        <v>49</v>
      </c>
      <c r="AN60" s="28"/>
      <c r="AO60" s="28"/>
      <c r="AP60" s="26"/>
      <c r="AQ60" s="26"/>
      <c r="AR60" s="29"/>
      <c r="BE60" s="24"/>
    </row>
    <row r="61" spans="2:44" ht="12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2"/>
    </row>
    <row r="62" spans="2:44" ht="12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2"/>
    </row>
    <row r="63" spans="2:44" ht="12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2"/>
    </row>
    <row r="64" spans="1:57" s="2" customFormat="1" ht="12.75">
      <c r="A64" s="24"/>
      <c r="B64" s="25"/>
      <c r="C64" s="26"/>
      <c r="D64" s="39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9" t="s">
        <v>51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9"/>
      <c r="BE64" s="24"/>
    </row>
    <row r="65" spans="2:44" ht="12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2"/>
    </row>
    <row r="66" spans="2:44" ht="12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2"/>
    </row>
    <row r="67" spans="2:44" ht="12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2"/>
    </row>
    <row r="68" spans="2:44" ht="12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2"/>
    </row>
    <row r="69" spans="2:44" ht="12"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2"/>
    </row>
    <row r="70" spans="2:44" ht="12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2"/>
    </row>
    <row r="71" spans="2:44" ht="12"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2"/>
    </row>
    <row r="72" spans="2:44" ht="12"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2"/>
    </row>
    <row r="73" spans="2:44" ht="12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2"/>
    </row>
    <row r="74" spans="2:44" ht="12"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2"/>
    </row>
    <row r="75" spans="1:57" s="2" customFormat="1" ht="12.75">
      <c r="A75" s="24"/>
      <c r="B75" s="25"/>
      <c r="C75" s="26"/>
      <c r="D75" s="42" t="s">
        <v>48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42" t="s">
        <v>49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2" t="s">
        <v>48</v>
      </c>
      <c r="AI75" s="28"/>
      <c r="AJ75" s="28"/>
      <c r="AK75" s="28"/>
      <c r="AL75" s="28"/>
      <c r="AM75" s="42" t="s">
        <v>49</v>
      </c>
      <c r="AN75" s="28"/>
      <c r="AO75" s="28"/>
      <c r="AP75" s="26"/>
      <c r="AQ75" s="26"/>
      <c r="AR75" s="29"/>
      <c r="BE75" s="24"/>
    </row>
    <row r="76" spans="1:57" s="2" customFormat="1" ht="12">
      <c r="A76" s="2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9"/>
      <c r="BE76" s="24"/>
    </row>
    <row r="77" spans="1:57" s="2" customFormat="1" ht="6.95" customHeight="1">
      <c r="A77" s="24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9"/>
      <c r="BE77" s="24"/>
    </row>
    <row r="81" spans="1:57" s="2" customFormat="1" ht="6.95" customHeight="1">
      <c r="A81" s="24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9"/>
      <c r="BE81" s="24"/>
    </row>
    <row r="82" spans="1:57" s="2" customFormat="1" ht="24.95" customHeight="1">
      <c r="A82" s="24"/>
      <c r="B82" s="25"/>
      <c r="C82" s="15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9"/>
      <c r="BE82" s="24"/>
    </row>
    <row r="83" spans="1:57" s="2" customFormat="1" ht="6.9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9"/>
      <c r="BE83" s="24"/>
    </row>
    <row r="84" spans="2:44" s="4" customFormat="1" ht="12" customHeight="1">
      <c r="B84" s="48"/>
      <c r="C84" s="21" t="s">
        <v>13</v>
      </c>
      <c r="D84" s="49"/>
      <c r="E84" s="49"/>
      <c r="F84" s="49"/>
      <c r="G84" s="49"/>
      <c r="H84" s="49"/>
      <c r="I84" s="49"/>
      <c r="J84" s="49"/>
      <c r="K84" s="49"/>
      <c r="L84" s="49" t="str">
        <f>K5</f>
        <v>3RK09-2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0"/>
    </row>
    <row r="85" spans="2:44" s="5" customFormat="1" ht="36.95" customHeight="1">
      <c r="B85" s="51"/>
      <c r="C85" s="52" t="s">
        <v>15</v>
      </c>
      <c r="D85" s="53"/>
      <c r="E85" s="53"/>
      <c r="F85" s="53"/>
      <c r="G85" s="53"/>
      <c r="H85" s="53"/>
      <c r="I85" s="53"/>
      <c r="J85" s="53"/>
      <c r="K85" s="53"/>
      <c r="L85" s="361" t="str">
        <f>K6</f>
        <v>Doplnění chlazení do půdní vestavby ZŠ Norbertov</v>
      </c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53"/>
      <c r="AQ85" s="53"/>
      <c r="AR85" s="54"/>
    </row>
    <row r="86" spans="1:57" s="2" customFormat="1" ht="6.95" customHeight="1">
      <c r="A86" s="24"/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9"/>
      <c r="BE86" s="24"/>
    </row>
    <row r="87" spans="1:57" s="2" customFormat="1" ht="12" customHeight="1">
      <c r="A87" s="24"/>
      <c r="B87" s="25"/>
      <c r="C87" s="21" t="s">
        <v>19</v>
      </c>
      <c r="D87" s="26"/>
      <c r="E87" s="26"/>
      <c r="F87" s="26"/>
      <c r="G87" s="26"/>
      <c r="H87" s="26"/>
      <c r="I87" s="26"/>
      <c r="J87" s="26"/>
      <c r="K87" s="26"/>
      <c r="L87" s="55" t="str">
        <f>IF(K8="","",K8)</f>
        <v>Norbertov č.p. 126, č.o. 1 162 00 Praha 6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1" t="s">
        <v>21</v>
      </c>
      <c r="AJ87" s="26"/>
      <c r="AK87" s="26"/>
      <c r="AL87" s="26"/>
      <c r="AM87" s="363">
        <f>IF(AN8="","",AN8)</f>
        <v>44216</v>
      </c>
      <c r="AN87" s="363"/>
      <c r="AO87" s="26"/>
      <c r="AP87" s="26"/>
      <c r="AQ87" s="26"/>
      <c r="AR87" s="29"/>
      <c r="BE87" s="24"/>
    </row>
    <row r="88" spans="1:57" s="2" customFormat="1" ht="6.95" customHeight="1">
      <c r="A88" s="24"/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9"/>
      <c r="BE88" s="24"/>
    </row>
    <row r="89" spans="1:57" s="2" customFormat="1" ht="27.95" customHeight="1">
      <c r="A89" s="24"/>
      <c r="B89" s="25"/>
      <c r="C89" s="21" t="s">
        <v>22</v>
      </c>
      <c r="D89" s="26"/>
      <c r="E89" s="26"/>
      <c r="F89" s="26"/>
      <c r="G89" s="26"/>
      <c r="H89" s="26"/>
      <c r="I89" s="26"/>
      <c r="J89" s="26"/>
      <c r="K89" s="26"/>
      <c r="L89" s="49" t="str">
        <f>IF(E11="","",E11)</f>
        <v>Městská část Praha 6, v zast. Sneo a.s.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1" t="s">
        <v>27</v>
      </c>
      <c r="AJ89" s="26"/>
      <c r="AK89" s="26"/>
      <c r="AL89" s="26"/>
      <c r="AM89" s="359" t="str">
        <f>IF(E17="","",E17)</f>
        <v>Sibre s.r.o., Ing. Radek Krýza</v>
      </c>
      <c r="AN89" s="360"/>
      <c r="AO89" s="360"/>
      <c r="AP89" s="360"/>
      <c r="AQ89" s="26"/>
      <c r="AR89" s="29"/>
      <c r="AS89" s="364" t="s">
        <v>53</v>
      </c>
      <c r="AT89" s="36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4"/>
    </row>
    <row r="90" spans="1:57" s="2" customFormat="1" ht="15.2" customHeight="1">
      <c r="A90" s="24"/>
      <c r="B90" s="25"/>
      <c r="C90" s="21" t="s">
        <v>26</v>
      </c>
      <c r="D90" s="26"/>
      <c r="E90" s="26"/>
      <c r="F90" s="26"/>
      <c r="G90" s="26"/>
      <c r="H90" s="26"/>
      <c r="I90" s="26"/>
      <c r="J90" s="26"/>
      <c r="K90" s="26"/>
      <c r="L90" s="49">
        <f>IF(E14="Vyplň údaj","",E14)</f>
        <v>0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1" t="s">
        <v>30</v>
      </c>
      <c r="AJ90" s="26"/>
      <c r="AK90" s="26"/>
      <c r="AL90" s="26"/>
      <c r="AM90" s="359" t="str">
        <f>IF(E20="","",E20)</f>
        <v>Ing. Locihová</v>
      </c>
      <c r="AN90" s="360"/>
      <c r="AO90" s="360"/>
      <c r="AP90" s="360"/>
      <c r="AQ90" s="26"/>
      <c r="AR90" s="29"/>
      <c r="AS90" s="366"/>
      <c r="AT90" s="36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4"/>
    </row>
    <row r="91" spans="1:57" s="2" customFormat="1" ht="10.9" customHeight="1">
      <c r="A91" s="24"/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9"/>
      <c r="AS91" s="368"/>
      <c r="AT91" s="369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24"/>
    </row>
    <row r="92" spans="1:57" s="2" customFormat="1" ht="29.25" customHeight="1">
      <c r="A92" s="24"/>
      <c r="B92" s="25"/>
      <c r="C92" s="344" t="s">
        <v>54</v>
      </c>
      <c r="D92" s="345"/>
      <c r="E92" s="345"/>
      <c r="F92" s="345"/>
      <c r="G92" s="345"/>
      <c r="H92" s="62"/>
      <c r="I92" s="346" t="s">
        <v>55</v>
      </c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  <c r="AG92" s="349" t="s">
        <v>56</v>
      </c>
      <c r="AH92" s="345"/>
      <c r="AI92" s="345"/>
      <c r="AJ92" s="345"/>
      <c r="AK92" s="345"/>
      <c r="AL92" s="345"/>
      <c r="AM92" s="345"/>
      <c r="AN92" s="346" t="s">
        <v>57</v>
      </c>
      <c r="AO92" s="345"/>
      <c r="AP92" s="350"/>
      <c r="AQ92" s="63" t="s">
        <v>58</v>
      </c>
      <c r="AR92" s="29"/>
      <c r="AS92" s="64" t="s">
        <v>59</v>
      </c>
      <c r="AT92" s="65" t="s">
        <v>60</v>
      </c>
      <c r="AU92" s="65" t="s">
        <v>61</v>
      </c>
      <c r="AV92" s="65" t="s">
        <v>62</v>
      </c>
      <c r="AW92" s="65" t="s">
        <v>63</v>
      </c>
      <c r="AX92" s="65" t="s">
        <v>64</v>
      </c>
      <c r="AY92" s="65" t="s">
        <v>65</v>
      </c>
      <c r="AZ92" s="65" t="s">
        <v>66</v>
      </c>
      <c r="BA92" s="65" t="s">
        <v>67</v>
      </c>
      <c r="BB92" s="65" t="s">
        <v>68</v>
      </c>
      <c r="BC92" s="65" t="s">
        <v>69</v>
      </c>
      <c r="BD92" s="66" t="s">
        <v>70</v>
      </c>
      <c r="BE92" s="24"/>
    </row>
    <row r="93" spans="1:57" s="2" customFormat="1" ht="10.9" customHeight="1">
      <c r="A93" s="24"/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9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24"/>
    </row>
    <row r="94" spans="2:90" s="6" customFormat="1" ht="32.45" customHeight="1">
      <c r="B94" s="70"/>
      <c r="C94" s="71" t="s">
        <v>71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354">
        <f>ROUND(AG95,2)</f>
        <v>0</v>
      </c>
      <c r="AH94" s="354"/>
      <c r="AI94" s="354"/>
      <c r="AJ94" s="354"/>
      <c r="AK94" s="354"/>
      <c r="AL94" s="354"/>
      <c r="AM94" s="354"/>
      <c r="AN94" s="355">
        <f>SUM(AG94,AT94)</f>
        <v>0</v>
      </c>
      <c r="AO94" s="355"/>
      <c r="AP94" s="355"/>
      <c r="AQ94" s="73" t="s">
        <v>1</v>
      </c>
      <c r="AR94" s="74"/>
      <c r="AS94" s="75">
        <f>ROUND(AS95,2)</f>
        <v>0</v>
      </c>
      <c r="AT94" s="76">
        <f>ROUND(SUM(AV94:AW94),2)</f>
        <v>0</v>
      </c>
      <c r="AU94" s="77">
        <f>ROUND(AU95,5)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ROUND(AZ95,2)</f>
        <v>0</v>
      </c>
      <c r="BA94" s="76">
        <f>ROUND(BA95,2)</f>
        <v>0</v>
      </c>
      <c r="BB94" s="76">
        <f>ROUND(BB95,2)</f>
        <v>0</v>
      </c>
      <c r="BC94" s="76">
        <f>ROUND(BC95,2)</f>
        <v>0</v>
      </c>
      <c r="BD94" s="78">
        <f>ROUND(BD95,2)</f>
        <v>0</v>
      </c>
      <c r="BS94" s="79" t="s">
        <v>72</v>
      </c>
      <c r="BT94" s="79" t="s">
        <v>73</v>
      </c>
      <c r="BV94" s="79" t="s">
        <v>74</v>
      </c>
      <c r="BW94" s="79" t="s">
        <v>5</v>
      </c>
      <c r="BX94" s="79" t="s">
        <v>75</v>
      </c>
      <c r="CL94" s="79" t="s">
        <v>1</v>
      </c>
    </row>
    <row r="95" spans="1:90" s="7" customFormat="1" ht="27" customHeight="1">
      <c r="A95" s="80" t="s">
        <v>76</v>
      </c>
      <c r="B95" s="81"/>
      <c r="C95" s="82"/>
      <c r="D95" s="353" t="s">
        <v>14</v>
      </c>
      <c r="E95" s="353"/>
      <c r="F95" s="353"/>
      <c r="G95" s="353"/>
      <c r="H95" s="353"/>
      <c r="I95" s="83"/>
      <c r="J95" s="353" t="s">
        <v>16</v>
      </c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1">
        <f>'3RK09-2 - Doplnění chlaze...'!J30</f>
        <v>0</v>
      </c>
      <c r="AH95" s="352"/>
      <c r="AI95" s="352"/>
      <c r="AJ95" s="352"/>
      <c r="AK95" s="352"/>
      <c r="AL95" s="352"/>
      <c r="AM95" s="352"/>
      <c r="AN95" s="351">
        <f>SUM(AG95,AT95)</f>
        <v>0</v>
      </c>
      <c r="AO95" s="352"/>
      <c r="AP95" s="352"/>
      <c r="AQ95" s="84" t="s">
        <v>77</v>
      </c>
      <c r="AR95" s="85"/>
      <c r="AS95" s="86">
        <v>0</v>
      </c>
      <c r="AT95" s="87">
        <f>ROUND(SUM(AV95:AW95),2)</f>
        <v>0</v>
      </c>
      <c r="AU95" s="88">
        <f>'3RK09-2 - Doplnění chlaze...'!P141</f>
        <v>0</v>
      </c>
      <c r="AV95" s="87">
        <f>'3RK09-2 - Doplnění chlaze...'!J33</f>
        <v>0</v>
      </c>
      <c r="AW95" s="87">
        <f>'3RK09-2 - Doplnění chlaze...'!J34</f>
        <v>0</v>
      </c>
      <c r="AX95" s="87">
        <f>'3RK09-2 - Doplnění chlaze...'!J35</f>
        <v>0</v>
      </c>
      <c r="AY95" s="87">
        <f>'3RK09-2 - Doplnění chlaze...'!J36</f>
        <v>0</v>
      </c>
      <c r="AZ95" s="87">
        <f>'3RK09-2 - Doplnění chlaze...'!F33</f>
        <v>0</v>
      </c>
      <c r="BA95" s="87">
        <f>'3RK09-2 - Doplnění chlaze...'!F34</f>
        <v>0</v>
      </c>
      <c r="BB95" s="87">
        <f>'3RK09-2 - Doplnění chlaze...'!F35</f>
        <v>0</v>
      </c>
      <c r="BC95" s="87">
        <f>'3RK09-2 - Doplnění chlaze...'!F36</f>
        <v>0</v>
      </c>
      <c r="BD95" s="89">
        <f>'3RK09-2 - Doplnění chlaze...'!F37</f>
        <v>0</v>
      </c>
      <c r="BT95" s="90" t="s">
        <v>78</v>
      </c>
      <c r="BU95" s="90" t="s">
        <v>79</v>
      </c>
      <c r="BV95" s="90" t="s">
        <v>74</v>
      </c>
      <c r="BW95" s="90" t="s">
        <v>5</v>
      </c>
      <c r="BX95" s="90" t="s">
        <v>75</v>
      </c>
      <c r="CL95" s="90" t="s">
        <v>1</v>
      </c>
    </row>
    <row r="96" spans="1:57" s="2" customFormat="1" ht="30" customHeight="1">
      <c r="A96" s="24"/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9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s="2" customFormat="1" ht="6.95" customHeight="1">
      <c r="A97" s="24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9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</sheetData>
  <sheetProtection algorithmName="SHA-512" hashValue="xGtpfaX45e5WPXgu85jjDB3N9KvRsSYLnV+4DwDZyAuHqnmApvfwDJ8ULKpknPAYkPXEpnhnna1tTZMr+FY05w==" saltValue="RhSabZwoX/Kz884NMw3MJg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3RK09-2 - Doplnění chlaz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35"/>
  <sheetViews>
    <sheetView showGridLines="0" workbookViewId="0" topLeftCell="A282">
      <selection activeCell="F293" sqref="F293"/>
    </sheetView>
  </sheetViews>
  <sheetFormatPr defaultColWidth="9.140625" defaultRowHeight="12"/>
  <cols>
    <col min="1" max="1" width="8.28125" style="261" customWidth="1"/>
    <col min="2" max="2" width="1.7109375" style="261" customWidth="1"/>
    <col min="3" max="3" width="4.140625" style="261" customWidth="1"/>
    <col min="4" max="4" width="4.28125" style="261" customWidth="1"/>
    <col min="5" max="5" width="17.140625" style="261" customWidth="1"/>
    <col min="6" max="6" width="50.8515625" style="261" customWidth="1"/>
    <col min="7" max="7" width="7.00390625" style="261" customWidth="1"/>
    <col min="8" max="8" width="11.421875" style="261" customWidth="1"/>
    <col min="9" max="10" width="20.140625" style="261" customWidth="1"/>
    <col min="11" max="11" width="20.140625" style="261" hidden="1" customWidth="1"/>
    <col min="12" max="12" width="9.28125" style="261" customWidth="1"/>
    <col min="13" max="13" width="10.8515625" style="261" hidden="1" customWidth="1"/>
    <col min="14" max="14" width="9.28125" style="261" hidden="1" customWidth="1"/>
    <col min="15" max="20" width="14.140625" style="261" hidden="1" customWidth="1"/>
    <col min="21" max="21" width="16.28125" style="261" hidden="1" customWidth="1"/>
    <col min="22" max="22" width="12.28125" style="261" customWidth="1"/>
    <col min="23" max="23" width="16.28125" style="261" customWidth="1"/>
    <col min="24" max="24" width="12.28125" style="261" customWidth="1"/>
    <col min="25" max="25" width="15.00390625" style="261" customWidth="1"/>
    <col min="26" max="26" width="11.00390625" style="261" customWidth="1"/>
    <col min="27" max="27" width="15.00390625" style="261" customWidth="1"/>
    <col min="28" max="28" width="16.28125" style="261" customWidth="1"/>
    <col min="29" max="29" width="11.00390625" style="261" customWidth="1"/>
    <col min="30" max="30" width="15.00390625" style="261" customWidth="1"/>
    <col min="31" max="31" width="16.28125" style="261" customWidth="1"/>
    <col min="32" max="43" width="9.140625" style="261" customWidth="1"/>
    <col min="44" max="65" width="9.28125" style="261" hidden="1" customWidth="1"/>
    <col min="66" max="16384" width="9.140625" style="261" customWidth="1"/>
  </cols>
  <sheetData>
    <row r="1" s="255" customFormat="1" ht="12"/>
    <row r="2" spans="12:56" s="255" customFormat="1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0" t="s">
        <v>5</v>
      </c>
      <c r="AZ2" s="231" t="s">
        <v>80</v>
      </c>
      <c r="BA2" s="231" t="s">
        <v>81</v>
      </c>
      <c r="BB2" s="231" t="s">
        <v>1</v>
      </c>
      <c r="BC2" s="231" t="s">
        <v>82</v>
      </c>
      <c r="BD2" s="231" t="s">
        <v>83</v>
      </c>
    </row>
    <row r="3" spans="2:56" s="255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3"/>
      <c r="AT3" s="230" t="s">
        <v>83</v>
      </c>
      <c r="AZ3" s="231" t="s">
        <v>84</v>
      </c>
      <c r="BA3" s="231" t="s">
        <v>85</v>
      </c>
      <c r="BB3" s="231" t="s">
        <v>1</v>
      </c>
      <c r="BC3" s="231" t="s">
        <v>86</v>
      </c>
      <c r="BD3" s="231" t="s">
        <v>83</v>
      </c>
    </row>
    <row r="4" spans="2:56" s="255" customFormat="1" ht="24.95" customHeight="1">
      <c r="B4" s="13"/>
      <c r="D4" s="15" t="s">
        <v>87</v>
      </c>
      <c r="L4" s="13"/>
      <c r="M4" s="232" t="s">
        <v>10</v>
      </c>
      <c r="AT4" s="230" t="s">
        <v>4</v>
      </c>
      <c r="AZ4" s="231" t="s">
        <v>88</v>
      </c>
      <c r="BA4" s="231" t="s">
        <v>88</v>
      </c>
      <c r="BB4" s="231" t="s">
        <v>1</v>
      </c>
      <c r="BC4" s="231" t="s">
        <v>89</v>
      </c>
      <c r="BD4" s="231" t="s">
        <v>83</v>
      </c>
    </row>
    <row r="5" spans="2:56" s="255" customFormat="1" ht="6.95" customHeight="1">
      <c r="B5" s="13"/>
      <c r="L5" s="13"/>
      <c r="AZ5" s="231" t="s">
        <v>90</v>
      </c>
      <c r="BA5" s="231" t="s">
        <v>91</v>
      </c>
      <c r="BB5" s="231" t="s">
        <v>1</v>
      </c>
      <c r="BC5" s="231" t="s">
        <v>92</v>
      </c>
      <c r="BD5" s="231" t="s">
        <v>83</v>
      </c>
    </row>
    <row r="6" spans="1:31" s="38" customFormat="1" ht="12" customHeight="1">
      <c r="A6" s="260"/>
      <c r="B6" s="25"/>
      <c r="C6" s="260"/>
      <c r="D6" s="21" t="s">
        <v>15</v>
      </c>
      <c r="E6" s="260"/>
      <c r="F6" s="260"/>
      <c r="G6" s="260"/>
      <c r="H6" s="260"/>
      <c r="I6" s="260"/>
      <c r="J6" s="260"/>
      <c r="K6" s="260"/>
      <c r="L6" s="37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</row>
    <row r="7" spans="1:31" s="38" customFormat="1" ht="16.5" customHeight="1">
      <c r="A7" s="260"/>
      <c r="B7" s="25"/>
      <c r="C7" s="260"/>
      <c r="D7" s="260"/>
      <c r="E7" s="361" t="s">
        <v>16</v>
      </c>
      <c r="F7" s="385"/>
      <c r="G7" s="385"/>
      <c r="H7" s="385"/>
      <c r="I7" s="260"/>
      <c r="J7" s="260"/>
      <c r="K7" s="260"/>
      <c r="L7" s="37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</row>
    <row r="8" spans="1:31" s="38" customFormat="1" ht="12">
      <c r="A8" s="260"/>
      <c r="B8" s="25"/>
      <c r="C8" s="260"/>
      <c r="D8" s="260"/>
      <c r="E8" s="260"/>
      <c r="F8" s="260"/>
      <c r="G8" s="260"/>
      <c r="H8" s="260"/>
      <c r="I8" s="260"/>
      <c r="J8" s="260"/>
      <c r="K8" s="260"/>
      <c r="L8" s="37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</row>
    <row r="9" spans="1:31" s="38" customFormat="1" ht="12" customHeight="1">
      <c r="A9" s="260"/>
      <c r="B9" s="25"/>
      <c r="C9" s="260"/>
      <c r="D9" s="21" t="s">
        <v>17</v>
      </c>
      <c r="E9" s="260"/>
      <c r="F9" s="254" t="s">
        <v>1</v>
      </c>
      <c r="G9" s="260"/>
      <c r="H9" s="260"/>
      <c r="I9" s="21" t="s">
        <v>18</v>
      </c>
      <c r="J9" s="254" t="s">
        <v>1</v>
      </c>
      <c r="K9" s="260"/>
      <c r="L9" s="37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</row>
    <row r="10" spans="1:31" s="38" customFormat="1" ht="12" customHeight="1">
      <c r="A10" s="260"/>
      <c r="B10" s="25"/>
      <c r="C10" s="260"/>
      <c r="D10" s="21" t="s">
        <v>19</v>
      </c>
      <c r="E10" s="260"/>
      <c r="F10" s="254" t="s">
        <v>20</v>
      </c>
      <c r="G10" s="260"/>
      <c r="H10" s="260"/>
      <c r="I10" s="21" t="s">
        <v>21</v>
      </c>
      <c r="J10" s="253">
        <f>'Rekapitulace stavby'!AN8</f>
        <v>44216</v>
      </c>
      <c r="K10" s="260"/>
      <c r="L10" s="37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</row>
    <row r="11" spans="1:31" s="38" customFormat="1" ht="10.9" customHeight="1">
      <c r="A11" s="260"/>
      <c r="B11" s="25"/>
      <c r="C11" s="260"/>
      <c r="D11" s="260"/>
      <c r="E11" s="260"/>
      <c r="F11" s="260"/>
      <c r="G11" s="260"/>
      <c r="H11" s="260"/>
      <c r="I11" s="260"/>
      <c r="J11" s="260"/>
      <c r="K11" s="260"/>
      <c r="L11" s="37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</row>
    <row r="12" spans="1:31" s="38" customFormat="1" ht="12" customHeight="1">
      <c r="A12" s="260"/>
      <c r="B12" s="25"/>
      <c r="C12" s="260"/>
      <c r="D12" s="21" t="s">
        <v>22</v>
      </c>
      <c r="E12" s="260"/>
      <c r="F12" s="260"/>
      <c r="G12" s="260"/>
      <c r="H12" s="260"/>
      <c r="I12" s="21" t="s">
        <v>23</v>
      </c>
      <c r="J12" s="254" t="s">
        <v>1</v>
      </c>
      <c r="K12" s="260"/>
      <c r="L12" s="37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</row>
    <row r="13" spans="1:31" s="38" customFormat="1" ht="18" customHeight="1">
      <c r="A13" s="260"/>
      <c r="B13" s="25"/>
      <c r="C13" s="260"/>
      <c r="D13" s="260"/>
      <c r="E13" s="254" t="s">
        <v>24</v>
      </c>
      <c r="F13" s="260"/>
      <c r="G13" s="260"/>
      <c r="H13" s="260"/>
      <c r="I13" s="21" t="s">
        <v>25</v>
      </c>
      <c r="J13" s="254" t="s">
        <v>1</v>
      </c>
      <c r="K13" s="260"/>
      <c r="L13" s="37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</row>
    <row r="14" spans="1:31" s="38" customFormat="1" ht="6.95" customHeight="1">
      <c r="A14" s="260"/>
      <c r="B14" s="25"/>
      <c r="C14" s="260"/>
      <c r="D14" s="260"/>
      <c r="E14" s="260"/>
      <c r="F14" s="260"/>
      <c r="G14" s="260"/>
      <c r="H14" s="260"/>
      <c r="I14" s="260"/>
      <c r="J14" s="260"/>
      <c r="K14" s="260"/>
      <c r="L14" s="37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</row>
    <row r="15" spans="1:31" s="38" customFormat="1" ht="12" customHeight="1">
      <c r="A15" s="260"/>
      <c r="B15" s="25"/>
      <c r="C15" s="260"/>
      <c r="D15" s="21" t="s">
        <v>26</v>
      </c>
      <c r="E15" s="260"/>
      <c r="F15" s="260"/>
      <c r="G15" s="260"/>
      <c r="H15" s="260"/>
      <c r="I15" s="21" t="s">
        <v>23</v>
      </c>
      <c r="J15" s="333">
        <f>'Rekapitulace stavby'!AN13</f>
        <v>0</v>
      </c>
      <c r="K15" s="260"/>
      <c r="L15" s="37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</row>
    <row r="16" spans="1:31" s="266" customFormat="1" ht="18" customHeight="1">
      <c r="A16" s="263"/>
      <c r="B16" s="264"/>
      <c r="C16" s="263"/>
      <c r="D16" s="263"/>
      <c r="E16" s="373"/>
      <c r="F16" s="386"/>
      <c r="G16" s="386"/>
      <c r="H16" s="386"/>
      <c r="I16" s="21" t="s">
        <v>25</v>
      </c>
      <c r="J16" s="256"/>
      <c r="K16" s="263"/>
      <c r="L16" s="265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</row>
    <row r="17" spans="1:31" s="38" customFormat="1" ht="6.95" customHeight="1">
      <c r="A17" s="260"/>
      <c r="B17" s="25"/>
      <c r="C17" s="260"/>
      <c r="D17" s="260"/>
      <c r="E17" s="260"/>
      <c r="F17" s="260"/>
      <c r="G17" s="260"/>
      <c r="H17" s="260"/>
      <c r="I17" s="260"/>
      <c r="J17" s="260"/>
      <c r="K17" s="260"/>
      <c r="L17" s="37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</row>
    <row r="18" spans="1:31" s="38" customFormat="1" ht="12" customHeight="1">
      <c r="A18" s="260"/>
      <c r="B18" s="25"/>
      <c r="C18" s="260"/>
      <c r="D18" s="21" t="s">
        <v>27</v>
      </c>
      <c r="E18" s="260"/>
      <c r="F18" s="260"/>
      <c r="G18" s="260"/>
      <c r="H18" s="260"/>
      <c r="I18" s="21" t="s">
        <v>23</v>
      </c>
      <c r="J18" s="254" t="s">
        <v>1</v>
      </c>
      <c r="K18" s="260"/>
      <c r="L18" s="37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</row>
    <row r="19" spans="1:31" s="38" customFormat="1" ht="18" customHeight="1">
      <c r="A19" s="260"/>
      <c r="B19" s="25"/>
      <c r="C19" s="260"/>
      <c r="D19" s="260"/>
      <c r="E19" s="254" t="s">
        <v>28</v>
      </c>
      <c r="F19" s="260"/>
      <c r="G19" s="260"/>
      <c r="H19" s="260"/>
      <c r="I19" s="21" t="s">
        <v>25</v>
      </c>
      <c r="J19" s="254" t="s">
        <v>1</v>
      </c>
      <c r="K19" s="260"/>
      <c r="L19" s="37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</row>
    <row r="20" spans="1:31" s="38" customFormat="1" ht="6.95" customHeight="1">
      <c r="A20" s="260"/>
      <c r="B20" s="25"/>
      <c r="C20" s="260"/>
      <c r="D20" s="260"/>
      <c r="E20" s="260"/>
      <c r="F20" s="260"/>
      <c r="G20" s="260"/>
      <c r="H20" s="260"/>
      <c r="I20" s="260"/>
      <c r="J20" s="260"/>
      <c r="K20" s="260"/>
      <c r="L20" s="37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</row>
    <row r="21" spans="1:31" s="38" customFormat="1" ht="12" customHeight="1">
      <c r="A21" s="260"/>
      <c r="B21" s="25"/>
      <c r="C21" s="260"/>
      <c r="D21" s="21" t="s">
        <v>30</v>
      </c>
      <c r="E21" s="260"/>
      <c r="F21" s="260"/>
      <c r="G21" s="260"/>
      <c r="H21" s="260"/>
      <c r="I21" s="21" t="s">
        <v>23</v>
      </c>
      <c r="J21" s="254" t="s">
        <v>1</v>
      </c>
      <c r="K21" s="260"/>
      <c r="L21" s="37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</row>
    <row r="22" spans="1:31" s="38" customFormat="1" ht="18" customHeight="1">
      <c r="A22" s="260"/>
      <c r="B22" s="25"/>
      <c r="C22" s="260"/>
      <c r="D22" s="260"/>
      <c r="E22" s="254" t="s">
        <v>31</v>
      </c>
      <c r="F22" s="260"/>
      <c r="G22" s="260"/>
      <c r="H22" s="260"/>
      <c r="I22" s="21" t="s">
        <v>25</v>
      </c>
      <c r="J22" s="254" t="s">
        <v>1</v>
      </c>
      <c r="K22" s="260"/>
      <c r="L22" s="37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</row>
    <row r="23" spans="1:31" s="38" customFormat="1" ht="6.95" customHeight="1">
      <c r="A23" s="260"/>
      <c r="B23" s="25"/>
      <c r="C23" s="260"/>
      <c r="D23" s="260"/>
      <c r="E23" s="260"/>
      <c r="F23" s="260"/>
      <c r="G23" s="260"/>
      <c r="H23" s="260"/>
      <c r="I23" s="260"/>
      <c r="J23" s="260"/>
      <c r="K23" s="260"/>
      <c r="L23" s="37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</row>
    <row r="24" spans="1:31" s="38" customFormat="1" ht="12" customHeight="1">
      <c r="A24" s="260"/>
      <c r="B24" s="25"/>
      <c r="C24" s="260"/>
      <c r="D24" s="21" t="s">
        <v>32</v>
      </c>
      <c r="E24" s="260"/>
      <c r="F24" s="260"/>
      <c r="G24" s="260"/>
      <c r="H24" s="260"/>
      <c r="I24" s="260"/>
      <c r="J24" s="260"/>
      <c r="K24" s="260"/>
      <c r="L24" s="37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</row>
    <row r="25" spans="1:31" s="236" customFormat="1" ht="16.5" customHeight="1">
      <c r="A25" s="233"/>
      <c r="B25" s="234"/>
      <c r="C25" s="233"/>
      <c r="D25" s="233"/>
      <c r="E25" s="375" t="s">
        <v>1</v>
      </c>
      <c r="F25" s="375"/>
      <c r="G25" s="375"/>
      <c r="H25" s="375"/>
      <c r="I25" s="233"/>
      <c r="J25" s="233"/>
      <c r="K25" s="233"/>
      <c r="L25" s="235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</row>
    <row r="26" spans="1:31" s="38" customFormat="1" ht="6.95" customHeight="1">
      <c r="A26" s="260"/>
      <c r="B26" s="25"/>
      <c r="C26" s="260"/>
      <c r="D26" s="260"/>
      <c r="E26" s="260"/>
      <c r="F26" s="260"/>
      <c r="G26" s="260"/>
      <c r="H26" s="260"/>
      <c r="I26" s="260"/>
      <c r="J26" s="260"/>
      <c r="K26" s="260"/>
      <c r="L26" s="37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</row>
    <row r="27" spans="1:31" s="38" customFormat="1" ht="6.95" customHeight="1">
      <c r="A27" s="260"/>
      <c r="B27" s="25"/>
      <c r="C27" s="260"/>
      <c r="D27" s="68"/>
      <c r="E27" s="68"/>
      <c r="F27" s="68"/>
      <c r="G27" s="68"/>
      <c r="H27" s="68"/>
      <c r="I27" s="68"/>
      <c r="J27" s="68"/>
      <c r="K27" s="68"/>
      <c r="L27" s="37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</row>
    <row r="28" spans="1:31" s="38" customFormat="1" ht="14.45" customHeight="1">
      <c r="A28" s="260"/>
      <c r="B28" s="25"/>
      <c r="C28" s="260"/>
      <c r="D28" s="254" t="s">
        <v>93</v>
      </c>
      <c r="E28" s="260"/>
      <c r="F28" s="260"/>
      <c r="G28" s="260"/>
      <c r="H28" s="260"/>
      <c r="I28" s="260"/>
      <c r="J28" s="237">
        <f>J94</f>
        <v>0</v>
      </c>
      <c r="K28" s="260"/>
      <c r="L28" s="37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</row>
    <row r="29" spans="1:31" s="38" customFormat="1" ht="14.45" customHeight="1">
      <c r="A29" s="260"/>
      <c r="B29" s="25"/>
      <c r="C29" s="260"/>
      <c r="D29" s="238" t="s">
        <v>94</v>
      </c>
      <c r="E29" s="260"/>
      <c r="F29" s="260"/>
      <c r="G29" s="260"/>
      <c r="H29" s="260"/>
      <c r="I29" s="260"/>
      <c r="J29" s="237">
        <f>J115</f>
        <v>0</v>
      </c>
      <c r="K29" s="260"/>
      <c r="L29" s="37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</row>
    <row r="30" spans="1:31" s="38" customFormat="1" ht="25.35" customHeight="1">
      <c r="A30" s="260"/>
      <c r="B30" s="25"/>
      <c r="C30" s="260"/>
      <c r="D30" s="239" t="s">
        <v>33</v>
      </c>
      <c r="E30" s="260"/>
      <c r="F30" s="260"/>
      <c r="G30" s="260"/>
      <c r="H30" s="260"/>
      <c r="I30" s="260"/>
      <c r="J30" s="259">
        <f>ROUND(J28+J29,2)</f>
        <v>0</v>
      </c>
      <c r="K30" s="260"/>
      <c r="L30" s="37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</row>
    <row r="31" spans="1:31" s="38" customFormat="1" ht="6.95" customHeight="1">
      <c r="A31" s="260"/>
      <c r="B31" s="25"/>
      <c r="C31" s="260"/>
      <c r="D31" s="68"/>
      <c r="E31" s="68"/>
      <c r="F31" s="68"/>
      <c r="G31" s="68"/>
      <c r="H31" s="68"/>
      <c r="I31" s="68"/>
      <c r="J31" s="68"/>
      <c r="K31" s="68"/>
      <c r="L31" s="37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</row>
    <row r="32" spans="1:31" s="38" customFormat="1" ht="14.45" customHeight="1">
      <c r="A32" s="260"/>
      <c r="B32" s="25"/>
      <c r="C32" s="260"/>
      <c r="D32" s="260"/>
      <c r="E32" s="260"/>
      <c r="F32" s="258" t="s">
        <v>35</v>
      </c>
      <c r="G32" s="260"/>
      <c r="H32" s="260"/>
      <c r="I32" s="258" t="s">
        <v>34</v>
      </c>
      <c r="J32" s="258" t="s">
        <v>36</v>
      </c>
      <c r="K32" s="260"/>
      <c r="L32" s="37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</row>
    <row r="33" spans="1:31" s="38" customFormat="1" ht="14.45" customHeight="1">
      <c r="A33" s="260"/>
      <c r="B33" s="25"/>
      <c r="C33" s="260"/>
      <c r="D33" s="240" t="s">
        <v>37</v>
      </c>
      <c r="E33" s="21" t="s">
        <v>38</v>
      </c>
      <c r="F33" s="241">
        <f>ROUND((SUM(BE115:BE123)+SUM(BE141:BE334)),2)</f>
        <v>0</v>
      </c>
      <c r="G33" s="260"/>
      <c r="H33" s="260"/>
      <c r="I33" s="242">
        <v>0.21</v>
      </c>
      <c r="J33" s="241">
        <f>ROUND(((SUM(BE115:BE123)+SUM(BE141:BE334))*I33),2)</f>
        <v>0</v>
      </c>
      <c r="K33" s="260"/>
      <c r="L33" s="37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</row>
    <row r="34" spans="1:31" s="38" customFormat="1" ht="14.45" customHeight="1">
      <c r="A34" s="260"/>
      <c r="B34" s="25"/>
      <c r="C34" s="260"/>
      <c r="D34" s="260"/>
      <c r="E34" s="21" t="s">
        <v>39</v>
      </c>
      <c r="F34" s="241">
        <f>ROUND((SUM(BF115:BF123)+SUM(BF141:BF334)),2)</f>
        <v>0</v>
      </c>
      <c r="G34" s="260"/>
      <c r="H34" s="260"/>
      <c r="I34" s="242">
        <v>0.15</v>
      </c>
      <c r="J34" s="241">
        <f>ROUND(((SUM(BF115:BF123)+SUM(BF141:BF334))*I34),2)</f>
        <v>0</v>
      </c>
      <c r="K34" s="260"/>
      <c r="L34" s="37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</row>
    <row r="35" spans="1:31" s="38" customFormat="1" ht="14.45" customHeight="1" hidden="1">
      <c r="A35" s="260"/>
      <c r="B35" s="25"/>
      <c r="C35" s="260"/>
      <c r="D35" s="260"/>
      <c r="E35" s="21" t="s">
        <v>40</v>
      </c>
      <c r="F35" s="241">
        <f>ROUND((SUM(BG115:BG123)+SUM(BG141:BG334)),2)</f>
        <v>0</v>
      </c>
      <c r="G35" s="260"/>
      <c r="H35" s="260"/>
      <c r="I35" s="242">
        <v>0.21</v>
      </c>
      <c r="J35" s="241">
        <f>0</f>
        <v>0</v>
      </c>
      <c r="K35" s="260"/>
      <c r="L35" s="37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</row>
    <row r="36" spans="1:31" s="38" customFormat="1" ht="14.45" customHeight="1" hidden="1">
      <c r="A36" s="260"/>
      <c r="B36" s="25"/>
      <c r="C36" s="260"/>
      <c r="D36" s="260"/>
      <c r="E36" s="21" t="s">
        <v>41</v>
      </c>
      <c r="F36" s="241">
        <f>ROUND((SUM(BH115:BH123)+SUM(BH141:BH334)),2)</f>
        <v>0</v>
      </c>
      <c r="G36" s="260"/>
      <c r="H36" s="260"/>
      <c r="I36" s="242">
        <v>0.15</v>
      </c>
      <c r="J36" s="241">
        <f>0</f>
        <v>0</v>
      </c>
      <c r="K36" s="260"/>
      <c r="L36" s="37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</row>
    <row r="37" spans="1:31" s="38" customFormat="1" ht="14.45" customHeight="1" hidden="1">
      <c r="A37" s="260"/>
      <c r="B37" s="25"/>
      <c r="C37" s="260"/>
      <c r="D37" s="260"/>
      <c r="E37" s="21" t="s">
        <v>42</v>
      </c>
      <c r="F37" s="241">
        <f>ROUND((SUM(BI115:BI123)+SUM(BI141:BI334)),2)</f>
        <v>0</v>
      </c>
      <c r="G37" s="260"/>
      <c r="H37" s="260"/>
      <c r="I37" s="242">
        <v>0</v>
      </c>
      <c r="J37" s="241">
        <f>0</f>
        <v>0</v>
      </c>
      <c r="K37" s="260"/>
      <c r="L37" s="37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</row>
    <row r="38" spans="1:31" s="38" customFormat="1" ht="6.95" customHeight="1">
      <c r="A38" s="260"/>
      <c r="B38" s="25"/>
      <c r="C38" s="260"/>
      <c r="D38" s="260"/>
      <c r="E38" s="260"/>
      <c r="F38" s="260"/>
      <c r="G38" s="260"/>
      <c r="H38" s="260"/>
      <c r="I38" s="260"/>
      <c r="J38" s="260"/>
      <c r="K38" s="260"/>
      <c r="L38" s="37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</row>
    <row r="39" spans="1:31" s="38" customFormat="1" ht="25.35" customHeight="1">
      <c r="A39" s="260"/>
      <c r="B39" s="25"/>
      <c r="C39" s="92"/>
      <c r="D39" s="243" t="s">
        <v>43</v>
      </c>
      <c r="E39" s="62"/>
      <c r="F39" s="62"/>
      <c r="G39" s="244" t="s">
        <v>44</v>
      </c>
      <c r="H39" s="245" t="s">
        <v>45</v>
      </c>
      <c r="I39" s="62"/>
      <c r="J39" s="246">
        <f>SUM(J30:J37)</f>
        <v>0</v>
      </c>
      <c r="K39" s="247"/>
      <c r="L39" s="37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</row>
    <row r="40" spans="1:31" s="38" customFormat="1" ht="14.45" customHeight="1">
      <c r="A40" s="260"/>
      <c r="B40" s="25"/>
      <c r="C40" s="260"/>
      <c r="D40" s="260"/>
      <c r="E40" s="260"/>
      <c r="F40" s="260"/>
      <c r="G40" s="260"/>
      <c r="H40" s="260"/>
      <c r="I40" s="260"/>
      <c r="J40" s="260"/>
      <c r="K40" s="260"/>
      <c r="L40" s="37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</row>
    <row r="41" spans="2:12" s="255" customFormat="1" ht="14.45" customHeight="1">
      <c r="B41" s="13"/>
      <c r="L41" s="13"/>
    </row>
    <row r="42" spans="2:12" s="255" customFormat="1" ht="14.45" customHeight="1">
      <c r="B42" s="13"/>
      <c r="L42" s="13"/>
    </row>
    <row r="43" spans="2:12" s="255" customFormat="1" ht="14.45" customHeight="1">
      <c r="B43" s="13"/>
      <c r="L43" s="13"/>
    </row>
    <row r="44" spans="2:12" s="255" customFormat="1" ht="14.45" customHeight="1">
      <c r="B44" s="13"/>
      <c r="L44" s="13"/>
    </row>
    <row r="45" spans="2:12" s="255" customFormat="1" ht="14.45" customHeight="1">
      <c r="B45" s="13"/>
      <c r="L45" s="13"/>
    </row>
    <row r="46" spans="2:12" s="255" customFormat="1" ht="14.45" customHeight="1">
      <c r="B46" s="13"/>
      <c r="L46" s="13"/>
    </row>
    <row r="47" spans="2:12" s="255" customFormat="1" ht="14.45" customHeight="1">
      <c r="B47" s="13"/>
      <c r="L47" s="13"/>
    </row>
    <row r="48" spans="2:12" s="255" customFormat="1" ht="14.45" customHeight="1">
      <c r="B48" s="13"/>
      <c r="L48" s="13"/>
    </row>
    <row r="49" spans="2:12" s="255" customFormat="1" ht="14.45" customHeight="1">
      <c r="B49" s="13"/>
      <c r="L49" s="13"/>
    </row>
    <row r="50" spans="2:12" s="38" customFormat="1" ht="14.45" customHeight="1">
      <c r="B50" s="37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7"/>
    </row>
    <row r="51" spans="2:12" s="255" customFormat="1" ht="12">
      <c r="B51" s="13"/>
      <c r="L51" s="13"/>
    </row>
    <row r="52" spans="2:12" s="255" customFormat="1" ht="12">
      <c r="B52" s="13"/>
      <c r="L52" s="13"/>
    </row>
    <row r="53" spans="2:12" s="255" customFormat="1" ht="12">
      <c r="B53" s="13"/>
      <c r="L53" s="13"/>
    </row>
    <row r="54" spans="2:12" s="255" customFormat="1" ht="12">
      <c r="B54" s="13"/>
      <c r="L54" s="13"/>
    </row>
    <row r="55" spans="2:12" s="255" customFormat="1" ht="12">
      <c r="B55" s="13"/>
      <c r="L55" s="13"/>
    </row>
    <row r="56" spans="2:12" s="255" customFormat="1" ht="12">
      <c r="B56" s="13"/>
      <c r="L56" s="13"/>
    </row>
    <row r="57" spans="2:12" s="255" customFormat="1" ht="12">
      <c r="B57" s="13"/>
      <c r="L57" s="13"/>
    </row>
    <row r="58" spans="2:12" s="255" customFormat="1" ht="12">
      <c r="B58" s="13"/>
      <c r="L58" s="13"/>
    </row>
    <row r="59" spans="2:12" s="255" customFormat="1" ht="12">
      <c r="B59" s="13"/>
      <c r="L59" s="13"/>
    </row>
    <row r="60" spans="2:12" s="255" customFormat="1" ht="12">
      <c r="B60" s="13"/>
      <c r="L60" s="13"/>
    </row>
    <row r="61" spans="1:31" s="38" customFormat="1" ht="12.75">
      <c r="A61" s="260"/>
      <c r="B61" s="25"/>
      <c r="C61" s="260"/>
      <c r="D61" s="42" t="s">
        <v>48</v>
      </c>
      <c r="E61" s="252"/>
      <c r="F61" s="248" t="s">
        <v>49</v>
      </c>
      <c r="G61" s="42" t="s">
        <v>48</v>
      </c>
      <c r="H61" s="252"/>
      <c r="I61" s="252"/>
      <c r="J61" s="249" t="s">
        <v>49</v>
      </c>
      <c r="K61" s="252"/>
      <c r="L61" s="37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</row>
    <row r="62" spans="2:12" s="255" customFormat="1" ht="12">
      <c r="B62" s="13"/>
      <c r="L62" s="13"/>
    </row>
    <row r="63" spans="2:12" s="255" customFormat="1" ht="12">
      <c r="B63" s="13"/>
      <c r="L63" s="13"/>
    </row>
    <row r="64" spans="2:12" s="255" customFormat="1" ht="12">
      <c r="B64" s="13"/>
      <c r="L64" s="13"/>
    </row>
    <row r="65" spans="1:31" s="38" customFormat="1" ht="12.75">
      <c r="A65" s="260"/>
      <c r="B65" s="25"/>
      <c r="C65" s="260"/>
      <c r="D65" s="39" t="s">
        <v>50</v>
      </c>
      <c r="E65" s="43"/>
      <c r="F65" s="43"/>
      <c r="G65" s="39" t="s">
        <v>51</v>
      </c>
      <c r="H65" s="43"/>
      <c r="I65" s="43"/>
      <c r="J65" s="43"/>
      <c r="K65" s="43"/>
      <c r="L65" s="37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</row>
    <row r="66" spans="2:12" s="255" customFormat="1" ht="12">
      <c r="B66" s="13"/>
      <c r="L66" s="13"/>
    </row>
    <row r="67" spans="2:12" s="255" customFormat="1" ht="12">
      <c r="B67" s="13"/>
      <c r="L67" s="13"/>
    </row>
    <row r="68" spans="2:12" s="255" customFormat="1" ht="12">
      <c r="B68" s="13"/>
      <c r="L68" s="13"/>
    </row>
    <row r="69" spans="2:12" s="255" customFormat="1" ht="12">
      <c r="B69" s="13"/>
      <c r="L69" s="13"/>
    </row>
    <row r="70" spans="2:12" s="255" customFormat="1" ht="12">
      <c r="B70" s="13"/>
      <c r="L70" s="13"/>
    </row>
    <row r="71" spans="2:12" s="255" customFormat="1" ht="12">
      <c r="B71" s="13"/>
      <c r="L71" s="13"/>
    </row>
    <row r="72" spans="2:12" s="255" customFormat="1" ht="12">
      <c r="B72" s="13"/>
      <c r="L72" s="13"/>
    </row>
    <row r="73" spans="2:12" s="255" customFormat="1" ht="12">
      <c r="B73" s="13"/>
      <c r="L73" s="13"/>
    </row>
    <row r="74" spans="2:12" s="255" customFormat="1" ht="12">
      <c r="B74" s="13"/>
      <c r="L74" s="13"/>
    </row>
    <row r="75" spans="2:12" s="255" customFormat="1" ht="12">
      <c r="B75" s="13"/>
      <c r="L75" s="13"/>
    </row>
    <row r="76" spans="1:31" s="38" customFormat="1" ht="12.75">
      <c r="A76" s="260"/>
      <c r="B76" s="25"/>
      <c r="C76" s="260"/>
      <c r="D76" s="42" t="s">
        <v>48</v>
      </c>
      <c r="E76" s="252"/>
      <c r="F76" s="248" t="s">
        <v>49</v>
      </c>
      <c r="G76" s="42" t="s">
        <v>48</v>
      </c>
      <c r="H76" s="252"/>
      <c r="I76" s="252"/>
      <c r="J76" s="249" t="s">
        <v>49</v>
      </c>
      <c r="K76" s="252"/>
      <c r="L76" s="37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</row>
    <row r="77" spans="1:31" s="38" customFormat="1" ht="14.45" customHeight="1">
      <c r="A77" s="260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7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</row>
    <row r="78" s="255" customFormat="1" ht="12"/>
    <row r="79" s="255" customFormat="1" ht="12"/>
    <row r="80" s="255" customFormat="1" ht="12"/>
    <row r="81" spans="1:31" s="38" customFormat="1" ht="6.95" customHeight="1">
      <c r="A81" s="260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7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</row>
    <row r="82" spans="1:31" s="38" customFormat="1" ht="24.95" customHeight="1">
      <c r="A82" s="260"/>
      <c r="B82" s="25"/>
      <c r="C82" s="15" t="s">
        <v>95</v>
      </c>
      <c r="D82" s="260"/>
      <c r="E82" s="260"/>
      <c r="F82" s="260"/>
      <c r="G82" s="260"/>
      <c r="H82" s="260"/>
      <c r="I82" s="260"/>
      <c r="J82" s="260"/>
      <c r="K82" s="260"/>
      <c r="L82" s="37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</row>
    <row r="83" spans="1:31" s="38" customFormat="1" ht="6.95" customHeight="1">
      <c r="A83" s="260"/>
      <c r="B83" s="25"/>
      <c r="C83" s="260"/>
      <c r="D83" s="260"/>
      <c r="E83" s="260"/>
      <c r="F83" s="260"/>
      <c r="G83" s="260"/>
      <c r="H83" s="260"/>
      <c r="I83" s="260"/>
      <c r="J83" s="260"/>
      <c r="K83" s="260"/>
      <c r="L83" s="37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</row>
    <row r="84" spans="1:31" s="38" customFormat="1" ht="12" customHeight="1">
      <c r="A84" s="260"/>
      <c r="B84" s="25"/>
      <c r="C84" s="21" t="s">
        <v>15</v>
      </c>
      <c r="D84" s="260"/>
      <c r="E84" s="260"/>
      <c r="F84" s="260"/>
      <c r="G84" s="260"/>
      <c r="H84" s="260"/>
      <c r="I84" s="260"/>
      <c r="J84" s="260"/>
      <c r="K84" s="260"/>
      <c r="L84" s="37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</row>
    <row r="85" spans="1:31" s="38" customFormat="1" ht="16.5" customHeight="1">
      <c r="A85" s="260"/>
      <c r="B85" s="25"/>
      <c r="C85" s="260"/>
      <c r="D85" s="260"/>
      <c r="E85" s="361" t="str">
        <f>E7</f>
        <v>Doplnění chlazení do půdní vestavby ZŠ Norbertov</v>
      </c>
      <c r="F85" s="385"/>
      <c r="G85" s="385"/>
      <c r="H85" s="385"/>
      <c r="I85" s="260"/>
      <c r="J85" s="260"/>
      <c r="K85" s="260"/>
      <c r="L85" s="37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</row>
    <row r="86" spans="1:31" s="38" customFormat="1" ht="6.95" customHeight="1">
      <c r="A86" s="260"/>
      <c r="B86" s="25"/>
      <c r="C86" s="260"/>
      <c r="D86" s="260"/>
      <c r="E86" s="260"/>
      <c r="F86" s="260"/>
      <c r="G86" s="260"/>
      <c r="H86" s="260"/>
      <c r="I86" s="260"/>
      <c r="J86" s="260"/>
      <c r="K86" s="260"/>
      <c r="L86" s="37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</row>
    <row r="87" spans="1:31" s="38" customFormat="1" ht="12" customHeight="1">
      <c r="A87" s="260"/>
      <c r="B87" s="25"/>
      <c r="C87" s="21" t="s">
        <v>19</v>
      </c>
      <c r="D87" s="260"/>
      <c r="E87" s="260"/>
      <c r="F87" s="254" t="str">
        <f>F10</f>
        <v>Norbertov č.p. 126, č.o. 1 162 00 Praha 6</v>
      </c>
      <c r="G87" s="260"/>
      <c r="H87" s="260"/>
      <c r="I87" s="21" t="s">
        <v>21</v>
      </c>
      <c r="J87" s="253">
        <f>IF(J10="","",J10)</f>
        <v>44216</v>
      </c>
      <c r="K87" s="260"/>
      <c r="L87" s="37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</row>
    <row r="88" spans="1:31" s="38" customFormat="1" ht="6.95" customHeight="1">
      <c r="A88" s="260"/>
      <c r="B88" s="25"/>
      <c r="C88" s="260"/>
      <c r="D88" s="260"/>
      <c r="E88" s="260"/>
      <c r="F88" s="260"/>
      <c r="G88" s="260"/>
      <c r="H88" s="260"/>
      <c r="I88" s="260"/>
      <c r="J88" s="260"/>
      <c r="K88" s="260"/>
      <c r="L88" s="37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</row>
    <row r="89" spans="1:31" s="38" customFormat="1" ht="27.95" customHeight="1">
      <c r="A89" s="260"/>
      <c r="B89" s="25"/>
      <c r="C89" s="21" t="s">
        <v>22</v>
      </c>
      <c r="D89" s="260"/>
      <c r="E89" s="260"/>
      <c r="F89" s="254" t="str">
        <f>E13</f>
        <v>Městská část Praha 6, v zast. Sneo a.s.</v>
      </c>
      <c r="G89" s="260"/>
      <c r="H89" s="260"/>
      <c r="I89" s="21" t="s">
        <v>27</v>
      </c>
      <c r="J89" s="257" t="str">
        <f>E19</f>
        <v>Sibre s.r.o., Ing. Radek Krýza</v>
      </c>
      <c r="K89" s="260"/>
      <c r="L89" s="37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</row>
    <row r="90" spans="1:31" s="38" customFormat="1" ht="15.2" customHeight="1">
      <c r="A90" s="260"/>
      <c r="B90" s="25"/>
      <c r="C90" s="21" t="s">
        <v>26</v>
      </c>
      <c r="D90" s="260"/>
      <c r="E90" s="260"/>
      <c r="F90" s="254" t="str">
        <f>IF(E16="","",E16)</f>
        <v/>
      </c>
      <c r="G90" s="260"/>
      <c r="H90" s="260"/>
      <c r="I90" s="21" t="s">
        <v>30</v>
      </c>
      <c r="J90" s="257" t="str">
        <f>E22</f>
        <v>Ing. Locihová</v>
      </c>
      <c r="K90" s="260"/>
      <c r="L90" s="37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</row>
    <row r="91" spans="1:31" s="38" customFormat="1" ht="10.35" customHeight="1">
      <c r="A91" s="260"/>
      <c r="B91" s="25"/>
      <c r="C91" s="260"/>
      <c r="D91" s="260"/>
      <c r="E91" s="260"/>
      <c r="F91" s="260"/>
      <c r="G91" s="260"/>
      <c r="H91" s="260"/>
      <c r="I91" s="260"/>
      <c r="J91" s="260"/>
      <c r="K91" s="260"/>
      <c r="L91" s="37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</row>
    <row r="92" spans="1:31" s="38" customFormat="1" ht="29.25" customHeight="1">
      <c r="A92" s="260"/>
      <c r="B92" s="25"/>
      <c r="C92" s="91" t="s">
        <v>96</v>
      </c>
      <c r="D92" s="92"/>
      <c r="E92" s="92"/>
      <c r="F92" s="92"/>
      <c r="G92" s="92"/>
      <c r="H92" s="92"/>
      <c r="I92" s="92"/>
      <c r="J92" s="93" t="s">
        <v>97</v>
      </c>
      <c r="K92" s="92"/>
      <c r="L92" s="37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</row>
    <row r="93" spans="1:31" s="38" customFormat="1" ht="10.35" customHeight="1">
      <c r="A93" s="260"/>
      <c r="B93" s="25"/>
      <c r="C93" s="260"/>
      <c r="D93" s="260"/>
      <c r="E93" s="260"/>
      <c r="F93" s="260"/>
      <c r="G93" s="260"/>
      <c r="H93" s="260"/>
      <c r="I93" s="260"/>
      <c r="J93" s="260"/>
      <c r="K93" s="260"/>
      <c r="L93" s="37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</row>
    <row r="94" spans="1:47" s="38" customFormat="1" ht="22.9" customHeight="1">
      <c r="A94" s="260"/>
      <c r="B94" s="25"/>
      <c r="C94" s="94" t="s">
        <v>98</v>
      </c>
      <c r="D94" s="260"/>
      <c r="E94" s="260"/>
      <c r="F94" s="260"/>
      <c r="G94" s="260"/>
      <c r="H94" s="260"/>
      <c r="I94" s="260"/>
      <c r="J94" s="259">
        <f>J141</f>
        <v>0</v>
      </c>
      <c r="K94" s="260"/>
      <c r="L94" s="37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U94" s="230" t="s">
        <v>99</v>
      </c>
    </row>
    <row r="95" spans="2:12" s="96" customFormat="1" ht="24.95" customHeight="1">
      <c r="B95" s="95"/>
      <c r="D95" s="97" t="s">
        <v>100</v>
      </c>
      <c r="E95" s="98"/>
      <c r="F95" s="98"/>
      <c r="G95" s="98"/>
      <c r="H95" s="98"/>
      <c r="I95" s="98"/>
      <c r="J95" s="99">
        <f>J142</f>
        <v>0</v>
      </c>
      <c r="L95" s="95"/>
    </row>
    <row r="96" spans="2:12" s="101" customFormat="1" ht="19.9" customHeight="1">
      <c r="B96" s="100"/>
      <c r="D96" s="102" t="s">
        <v>101</v>
      </c>
      <c r="E96" s="103"/>
      <c r="F96" s="103"/>
      <c r="G96" s="103"/>
      <c r="H96" s="103"/>
      <c r="I96" s="103"/>
      <c r="J96" s="104">
        <f>J143</f>
        <v>0</v>
      </c>
      <c r="L96" s="100"/>
    </row>
    <row r="97" spans="2:12" s="101" customFormat="1" ht="19.9" customHeight="1">
      <c r="B97" s="100"/>
      <c r="D97" s="102" t="s">
        <v>102</v>
      </c>
      <c r="E97" s="103"/>
      <c r="F97" s="103"/>
      <c r="G97" s="103"/>
      <c r="H97" s="103"/>
      <c r="I97" s="103"/>
      <c r="J97" s="104">
        <f>J167</f>
        <v>0</v>
      </c>
      <c r="L97" s="100"/>
    </row>
    <row r="98" spans="2:12" s="101" customFormat="1" ht="19.9" customHeight="1">
      <c r="B98" s="100"/>
      <c r="D98" s="102" t="s">
        <v>103</v>
      </c>
      <c r="E98" s="103"/>
      <c r="F98" s="103"/>
      <c r="G98" s="103"/>
      <c r="H98" s="103"/>
      <c r="I98" s="103"/>
      <c r="J98" s="104">
        <f>J203</f>
        <v>0</v>
      </c>
      <c r="L98" s="100"/>
    </row>
    <row r="99" spans="2:12" s="101" customFormat="1" ht="19.9" customHeight="1">
      <c r="B99" s="100"/>
      <c r="D99" s="102" t="s">
        <v>104</v>
      </c>
      <c r="E99" s="103"/>
      <c r="F99" s="103"/>
      <c r="G99" s="103"/>
      <c r="H99" s="103"/>
      <c r="I99" s="103"/>
      <c r="J99" s="104">
        <f>J209</f>
        <v>0</v>
      </c>
      <c r="L99" s="100"/>
    </row>
    <row r="100" spans="2:12" s="96" customFormat="1" ht="24.95" customHeight="1">
      <c r="B100" s="95"/>
      <c r="D100" s="97" t="s">
        <v>105</v>
      </c>
      <c r="E100" s="98"/>
      <c r="F100" s="98"/>
      <c r="G100" s="98"/>
      <c r="H100" s="98"/>
      <c r="I100" s="98"/>
      <c r="J100" s="99">
        <f>J211</f>
        <v>0</v>
      </c>
      <c r="L100" s="95"/>
    </row>
    <row r="101" spans="2:12" s="101" customFormat="1" ht="19.9" customHeight="1">
      <c r="B101" s="100"/>
      <c r="D101" s="102" t="s">
        <v>106</v>
      </c>
      <c r="E101" s="103"/>
      <c r="F101" s="103"/>
      <c r="G101" s="103"/>
      <c r="H101" s="103"/>
      <c r="I101" s="103"/>
      <c r="J101" s="104">
        <f>J212</f>
        <v>0</v>
      </c>
      <c r="L101" s="100"/>
    </row>
    <row r="102" spans="2:12" s="101" customFormat="1" ht="19.9" customHeight="1">
      <c r="B102" s="100"/>
      <c r="D102" s="102" t="s">
        <v>107</v>
      </c>
      <c r="E102" s="103"/>
      <c r="F102" s="103"/>
      <c r="G102" s="103"/>
      <c r="H102" s="103"/>
      <c r="I102" s="103"/>
      <c r="J102" s="104">
        <f>J226</f>
        <v>0</v>
      </c>
      <c r="L102" s="100"/>
    </row>
    <row r="103" spans="2:12" s="101" customFormat="1" ht="19.9" customHeight="1">
      <c r="B103" s="100"/>
      <c r="D103" s="102" t="s">
        <v>108</v>
      </c>
      <c r="E103" s="103"/>
      <c r="F103" s="103"/>
      <c r="G103" s="103"/>
      <c r="H103" s="103"/>
      <c r="I103" s="103"/>
      <c r="J103" s="104">
        <f>J228</f>
        <v>0</v>
      </c>
      <c r="L103" s="100"/>
    </row>
    <row r="104" spans="2:12" s="101" customFormat="1" ht="19.9" customHeight="1">
      <c r="B104" s="100"/>
      <c r="D104" s="102" t="s">
        <v>109</v>
      </c>
      <c r="E104" s="103"/>
      <c r="F104" s="103"/>
      <c r="G104" s="103"/>
      <c r="H104" s="103"/>
      <c r="I104" s="103"/>
      <c r="J104" s="104">
        <f>J241</f>
        <v>0</v>
      </c>
      <c r="L104" s="100"/>
    </row>
    <row r="105" spans="2:12" s="101" customFormat="1" ht="19.9" customHeight="1">
      <c r="B105" s="100"/>
      <c r="D105" s="102" t="s">
        <v>110</v>
      </c>
      <c r="E105" s="103"/>
      <c r="F105" s="103"/>
      <c r="G105" s="103"/>
      <c r="H105" s="103"/>
      <c r="I105" s="103"/>
      <c r="J105" s="104">
        <f>J243</f>
        <v>0</v>
      </c>
      <c r="L105" s="100"/>
    </row>
    <row r="106" spans="2:12" s="101" customFormat="1" ht="19.9" customHeight="1">
      <c r="B106" s="100"/>
      <c r="D106" s="102" t="s">
        <v>111</v>
      </c>
      <c r="E106" s="103"/>
      <c r="F106" s="103"/>
      <c r="G106" s="103"/>
      <c r="H106" s="103"/>
      <c r="I106" s="103"/>
      <c r="J106" s="104">
        <f>J246</f>
        <v>0</v>
      </c>
      <c r="L106" s="100"/>
    </row>
    <row r="107" spans="2:12" s="101" customFormat="1" ht="19.9" customHeight="1">
      <c r="B107" s="100"/>
      <c r="D107" s="102" t="s">
        <v>112</v>
      </c>
      <c r="E107" s="103"/>
      <c r="F107" s="103"/>
      <c r="G107" s="103"/>
      <c r="H107" s="103"/>
      <c r="I107" s="103"/>
      <c r="J107" s="104">
        <f>J248</f>
        <v>0</v>
      </c>
      <c r="L107" s="100"/>
    </row>
    <row r="108" spans="2:12" s="101" customFormat="1" ht="19.9" customHeight="1">
      <c r="B108" s="100"/>
      <c r="D108" s="102" t="s">
        <v>113</v>
      </c>
      <c r="E108" s="103"/>
      <c r="F108" s="103"/>
      <c r="G108" s="103"/>
      <c r="H108" s="103"/>
      <c r="I108" s="103"/>
      <c r="J108" s="104">
        <f>J254</f>
        <v>0</v>
      </c>
      <c r="L108" s="100"/>
    </row>
    <row r="109" spans="2:12" s="101" customFormat="1" ht="19.9" customHeight="1">
      <c r="B109" s="100"/>
      <c r="D109" s="102" t="s">
        <v>114</v>
      </c>
      <c r="E109" s="103"/>
      <c r="F109" s="103"/>
      <c r="G109" s="103"/>
      <c r="H109" s="103"/>
      <c r="I109" s="103"/>
      <c r="J109" s="104">
        <f>J294</f>
        <v>0</v>
      </c>
      <c r="L109" s="100"/>
    </row>
    <row r="110" spans="2:12" s="101" customFormat="1" ht="19.9" customHeight="1">
      <c r="B110" s="100"/>
      <c r="D110" s="102" t="s">
        <v>115</v>
      </c>
      <c r="E110" s="103"/>
      <c r="F110" s="103"/>
      <c r="G110" s="103"/>
      <c r="H110" s="103"/>
      <c r="I110" s="103"/>
      <c r="J110" s="104">
        <f>J297</f>
        <v>0</v>
      </c>
      <c r="L110" s="100"/>
    </row>
    <row r="111" spans="2:12" s="101" customFormat="1" ht="19.9" customHeight="1">
      <c r="B111" s="100"/>
      <c r="D111" s="102" t="s">
        <v>116</v>
      </c>
      <c r="E111" s="103"/>
      <c r="F111" s="103"/>
      <c r="G111" s="103"/>
      <c r="H111" s="103"/>
      <c r="I111" s="103"/>
      <c r="J111" s="104">
        <f>J303</f>
        <v>0</v>
      </c>
      <c r="L111" s="100"/>
    </row>
    <row r="112" spans="2:12" s="101" customFormat="1" ht="19.9" customHeight="1">
      <c r="B112" s="100"/>
      <c r="D112" s="102" t="s">
        <v>117</v>
      </c>
      <c r="E112" s="103"/>
      <c r="F112" s="103"/>
      <c r="G112" s="103"/>
      <c r="H112" s="103"/>
      <c r="I112" s="103"/>
      <c r="J112" s="104">
        <f>J323</f>
        <v>0</v>
      </c>
      <c r="L112" s="100"/>
    </row>
    <row r="113" spans="1:31" s="38" customFormat="1" ht="21.75" customHeight="1">
      <c r="A113" s="260"/>
      <c r="B113" s="25"/>
      <c r="C113" s="260"/>
      <c r="D113" s="260"/>
      <c r="E113" s="260"/>
      <c r="F113" s="260"/>
      <c r="G113" s="260"/>
      <c r="H113" s="260"/>
      <c r="I113" s="260"/>
      <c r="J113" s="260"/>
      <c r="K113" s="260"/>
      <c r="L113" s="37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</row>
    <row r="114" spans="1:31" s="38" customFormat="1" ht="6.95" customHeight="1">
      <c r="A114" s="260"/>
      <c r="B114" s="25"/>
      <c r="C114" s="260"/>
      <c r="D114" s="260"/>
      <c r="E114" s="260"/>
      <c r="F114" s="260"/>
      <c r="G114" s="260"/>
      <c r="H114" s="260"/>
      <c r="I114" s="260"/>
      <c r="J114" s="260"/>
      <c r="K114" s="260"/>
      <c r="L114" s="37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</row>
    <row r="115" spans="1:31" s="38" customFormat="1" ht="29.25" customHeight="1">
      <c r="A115" s="260"/>
      <c r="B115" s="25"/>
      <c r="C115" s="94" t="s">
        <v>118</v>
      </c>
      <c r="D115" s="260"/>
      <c r="E115" s="260"/>
      <c r="F115" s="260"/>
      <c r="G115" s="260"/>
      <c r="H115" s="260"/>
      <c r="I115" s="260"/>
      <c r="J115" s="105">
        <f>ROUND(J116+J117+J118+J119+J120+J121+J122,2)</f>
        <v>0</v>
      </c>
      <c r="K115" s="260"/>
      <c r="L115" s="37"/>
      <c r="N115" s="250" t="s">
        <v>37</v>
      </c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</row>
    <row r="116" spans="1:62" s="266" customFormat="1" ht="18" customHeight="1">
      <c r="A116" s="260"/>
      <c r="B116" s="25"/>
      <c r="C116" s="260"/>
      <c r="D116" s="383" t="s">
        <v>119</v>
      </c>
      <c r="E116" s="383"/>
      <c r="F116" s="383"/>
      <c r="G116" s="260"/>
      <c r="H116" s="260"/>
      <c r="I116" s="260"/>
      <c r="J116" s="272">
        <v>0</v>
      </c>
      <c r="K116" s="263"/>
      <c r="L116" s="265"/>
      <c r="N116" s="273" t="s">
        <v>38</v>
      </c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Y116" s="262" t="s">
        <v>120</v>
      </c>
      <c r="BE116" s="274">
        <f aca="true" t="shared" si="0" ref="BE116:BE122">IF(N116="základní",J116,0)</f>
        <v>0</v>
      </c>
      <c r="BF116" s="274">
        <f aca="true" t="shared" si="1" ref="BF116:BF122">IF(N116="snížená",J116,0)</f>
        <v>0</v>
      </c>
      <c r="BG116" s="274">
        <f aca="true" t="shared" si="2" ref="BG116:BG122">IF(N116="zákl. přenesená",J116,0)</f>
        <v>0</v>
      </c>
      <c r="BH116" s="274">
        <f aca="true" t="shared" si="3" ref="BH116:BH122">IF(N116="sníž. přenesená",J116,0)</f>
        <v>0</v>
      </c>
      <c r="BI116" s="274">
        <f aca="true" t="shared" si="4" ref="BI116:BI122">IF(N116="nulová",J116,0)</f>
        <v>0</v>
      </c>
      <c r="BJ116" s="262" t="s">
        <v>78</v>
      </c>
    </row>
    <row r="117" spans="1:62" s="266" customFormat="1" ht="18" customHeight="1">
      <c r="A117" s="260"/>
      <c r="B117" s="25"/>
      <c r="C117" s="260"/>
      <c r="D117" s="383" t="s">
        <v>121</v>
      </c>
      <c r="E117" s="383"/>
      <c r="F117" s="383"/>
      <c r="G117" s="260"/>
      <c r="H117" s="260"/>
      <c r="I117" s="260"/>
      <c r="J117" s="272">
        <v>0</v>
      </c>
      <c r="K117" s="263"/>
      <c r="L117" s="265"/>
      <c r="N117" s="273" t="s">
        <v>38</v>
      </c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Y117" s="262" t="s">
        <v>120</v>
      </c>
      <c r="BE117" s="274">
        <f t="shared" si="0"/>
        <v>0</v>
      </c>
      <c r="BF117" s="274">
        <f t="shared" si="1"/>
        <v>0</v>
      </c>
      <c r="BG117" s="274">
        <f t="shared" si="2"/>
        <v>0</v>
      </c>
      <c r="BH117" s="274">
        <f t="shared" si="3"/>
        <v>0</v>
      </c>
      <c r="BI117" s="274">
        <f t="shared" si="4"/>
        <v>0</v>
      </c>
      <c r="BJ117" s="262" t="s">
        <v>78</v>
      </c>
    </row>
    <row r="118" spans="1:62" s="266" customFormat="1" ht="18" customHeight="1">
      <c r="A118" s="260"/>
      <c r="B118" s="25"/>
      <c r="C118" s="260"/>
      <c r="D118" s="383" t="s">
        <v>122</v>
      </c>
      <c r="E118" s="383"/>
      <c r="F118" s="383"/>
      <c r="G118" s="260"/>
      <c r="H118" s="260"/>
      <c r="I118" s="260"/>
      <c r="J118" s="272">
        <v>0</v>
      </c>
      <c r="K118" s="263"/>
      <c r="L118" s="265"/>
      <c r="N118" s="273" t="s">
        <v>38</v>
      </c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Y118" s="262" t="s">
        <v>120</v>
      </c>
      <c r="BE118" s="274">
        <f t="shared" si="0"/>
        <v>0</v>
      </c>
      <c r="BF118" s="274">
        <f t="shared" si="1"/>
        <v>0</v>
      </c>
      <c r="BG118" s="274">
        <f t="shared" si="2"/>
        <v>0</v>
      </c>
      <c r="BH118" s="274">
        <f t="shared" si="3"/>
        <v>0</v>
      </c>
      <c r="BI118" s="274">
        <f t="shared" si="4"/>
        <v>0</v>
      </c>
      <c r="BJ118" s="262" t="s">
        <v>78</v>
      </c>
    </row>
    <row r="119" spans="1:62" s="266" customFormat="1" ht="18" customHeight="1">
      <c r="A119" s="260"/>
      <c r="B119" s="25"/>
      <c r="C119" s="260"/>
      <c r="D119" s="383" t="s">
        <v>123</v>
      </c>
      <c r="E119" s="383"/>
      <c r="F119" s="383"/>
      <c r="G119" s="260"/>
      <c r="H119" s="260"/>
      <c r="I119" s="260"/>
      <c r="J119" s="272">
        <v>0</v>
      </c>
      <c r="K119" s="263"/>
      <c r="L119" s="265"/>
      <c r="N119" s="273" t="s">
        <v>38</v>
      </c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Y119" s="262" t="s">
        <v>120</v>
      </c>
      <c r="BE119" s="274">
        <f t="shared" si="0"/>
        <v>0</v>
      </c>
      <c r="BF119" s="274">
        <f t="shared" si="1"/>
        <v>0</v>
      </c>
      <c r="BG119" s="274">
        <f t="shared" si="2"/>
        <v>0</v>
      </c>
      <c r="BH119" s="274">
        <f t="shared" si="3"/>
        <v>0</v>
      </c>
      <c r="BI119" s="274">
        <f t="shared" si="4"/>
        <v>0</v>
      </c>
      <c r="BJ119" s="262" t="s">
        <v>78</v>
      </c>
    </row>
    <row r="120" spans="1:62" s="266" customFormat="1" ht="25.5" customHeight="1">
      <c r="A120" s="260"/>
      <c r="B120" s="25"/>
      <c r="C120" s="260"/>
      <c r="D120" s="384" t="s">
        <v>665</v>
      </c>
      <c r="E120" s="384"/>
      <c r="F120" s="384"/>
      <c r="G120" s="260"/>
      <c r="H120" s="260"/>
      <c r="I120" s="260"/>
      <c r="J120" s="272">
        <v>0</v>
      </c>
      <c r="K120" s="263"/>
      <c r="L120" s="265"/>
      <c r="N120" s="27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Y120" s="262"/>
      <c r="BE120" s="274"/>
      <c r="BF120" s="274"/>
      <c r="BG120" s="274"/>
      <c r="BH120" s="274"/>
      <c r="BI120" s="274"/>
      <c r="BJ120" s="262"/>
    </row>
    <row r="121" spans="1:62" s="266" customFormat="1" ht="38.25" customHeight="1">
      <c r="A121" s="260"/>
      <c r="B121" s="25"/>
      <c r="C121" s="260"/>
      <c r="D121" s="384" t="s">
        <v>497</v>
      </c>
      <c r="E121" s="384"/>
      <c r="F121" s="384"/>
      <c r="G121" s="260"/>
      <c r="H121" s="260"/>
      <c r="I121" s="260"/>
      <c r="J121" s="272">
        <v>0</v>
      </c>
      <c r="K121" s="263"/>
      <c r="L121" s="265"/>
      <c r="N121" s="273" t="s">
        <v>38</v>
      </c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Y121" s="262" t="s">
        <v>120</v>
      </c>
      <c r="BE121" s="274">
        <f t="shared" si="0"/>
        <v>0</v>
      </c>
      <c r="BF121" s="274">
        <f t="shared" si="1"/>
        <v>0</v>
      </c>
      <c r="BG121" s="274">
        <f t="shared" si="2"/>
        <v>0</v>
      </c>
      <c r="BH121" s="274">
        <f t="shared" si="3"/>
        <v>0</v>
      </c>
      <c r="BI121" s="274">
        <f t="shared" si="4"/>
        <v>0</v>
      </c>
      <c r="BJ121" s="262" t="s">
        <v>78</v>
      </c>
    </row>
    <row r="122" spans="1:62" s="266" customFormat="1" ht="18" customHeight="1">
      <c r="A122" s="260"/>
      <c r="B122" s="25"/>
      <c r="C122" s="260"/>
      <c r="D122" s="106" t="s">
        <v>124</v>
      </c>
      <c r="E122" s="260"/>
      <c r="F122" s="260"/>
      <c r="G122" s="260"/>
      <c r="H122" s="260"/>
      <c r="I122" s="260"/>
      <c r="J122" s="272">
        <f>ROUND(J28*T122,2)</f>
        <v>0</v>
      </c>
      <c r="K122" s="263"/>
      <c r="L122" s="265"/>
      <c r="N122" s="273" t="s">
        <v>38</v>
      </c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Y122" s="262" t="s">
        <v>125</v>
      </c>
      <c r="BE122" s="274">
        <f t="shared" si="0"/>
        <v>0</v>
      </c>
      <c r="BF122" s="274">
        <f t="shared" si="1"/>
        <v>0</v>
      </c>
      <c r="BG122" s="274">
        <f t="shared" si="2"/>
        <v>0</v>
      </c>
      <c r="BH122" s="274">
        <f t="shared" si="3"/>
        <v>0</v>
      </c>
      <c r="BI122" s="274">
        <f t="shared" si="4"/>
        <v>0</v>
      </c>
      <c r="BJ122" s="262" t="s">
        <v>78</v>
      </c>
    </row>
    <row r="123" spans="1:31" s="266" customFormat="1" ht="12">
      <c r="A123" s="260"/>
      <c r="B123" s="25"/>
      <c r="C123" s="260"/>
      <c r="D123" s="260"/>
      <c r="E123" s="260"/>
      <c r="F123" s="260"/>
      <c r="G123" s="260"/>
      <c r="H123" s="260"/>
      <c r="I123" s="260"/>
      <c r="J123" s="260"/>
      <c r="K123" s="263"/>
      <c r="L123" s="265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</row>
    <row r="124" spans="1:31" s="266" customFormat="1" ht="29.25" customHeight="1">
      <c r="A124" s="260"/>
      <c r="B124" s="25"/>
      <c r="C124" s="107" t="s">
        <v>126</v>
      </c>
      <c r="D124" s="92"/>
      <c r="E124" s="92"/>
      <c r="F124" s="92"/>
      <c r="G124" s="92"/>
      <c r="H124" s="92"/>
      <c r="I124" s="92"/>
      <c r="J124" s="108">
        <f>ROUND(J94+J115,2)</f>
        <v>0</v>
      </c>
      <c r="K124" s="268"/>
      <c r="L124" s="265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</row>
    <row r="125" spans="1:31" s="266" customFormat="1" ht="6.95" customHeight="1">
      <c r="A125" s="260"/>
      <c r="B125" s="44"/>
      <c r="C125" s="45"/>
      <c r="D125" s="45"/>
      <c r="E125" s="45"/>
      <c r="F125" s="45"/>
      <c r="G125" s="45"/>
      <c r="H125" s="45"/>
      <c r="I125" s="45"/>
      <c r="J125" s="45"/>
      <c r="K125" s="270"/>
      <c r="L125" s="265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</row>
    <row r="126" spans="1:10" ht="12">
      <c r="A126" s="255"/>
      <c r="B126" s="255"/>
      <c r="C126" s="255"/>
      <c r="D126" s="255"/>
      <c r="E126" s="255"/>
      <c r="F126" s="255"/>
      <c r="G126" s="255"/>
      <c r="H126" s="255"/>
      <c r="I126" s="255"/>
      <c r="J126" s="255"/>
    </row>
    <row r="127" spans="1:10" ht="12">
      <c r="A127" s="255"/>
      <c r="B127" s="255"/>
      <c r="C127" s="255"/>
      <c r="D127" s="255"/>
      <c r="E127" s="255"/>
      <c r="F127" s="255"/>
      <c r="G127" s="255"/>
      <c r="H127" s="255"/>
      <c r="I127" s="255"/>
      <c r="J127" s="255"/>
    </row>
    <row r="128" spans="1:10" ht="12">
      <c r="A128" s="255"/>
      <c r="B128" s="255"/>
      <c r="C128" s="255"/>
      <c r="D128" s="255"/>
      <c r="E128" s="255"/>
      <c r="F128" s="255"/>
      <c r="G128" s="255"/>
      <c r="H128" s="255"/>
      <c r="I128" s="255"/>
      <c r="J128" s="255"/>
    </row>
    <row r="129" spans="1:31" s="266" customFormat="1" ht="6.95" customHeight="1">
      <c r="A129" s="260"/>
      <c r="B129" s="46"/>
      <c r="C129" s="47"/>
      <c r="D129" s="47"/>
      <c r="E129" s="47"/>
      <c r="F129" s="47"/>
      <c r="G129" s="47"/>
      <c r="H129" s="47"/>
      <c r="I129" s="47"/>
      <c r="J129" s="47"/>
      <c r="K129" s="271"/>
      <c r="L129" s="265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</row>
    <row r="130" spans="1:31" s="266" customFormat="1" ht="24.95" customHeight="1">
      <c r="A130" s="260"/>
      <c r="B130" s="25"/>
      <c r="C130" s="15" t="s">
        <v>127</v>
      </c>
      <c r="D130" s="260"/>
      <c r="E130" s="260"/>
      <c r="F130" s="260"/>
      <c r="G130" s="260"/>
      <c r="H130" s="260"/>
      <c r="I130" s="260"/>
      <c r="J130" s="260"/>
      <c r="K130" s="263"/>
      <c r="L130" s="265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</row>
    <row r="131" spans="1:31" s="266" customFormat="1" ht="6.95" customHeight="1">
      <c r="A131" s="260"/>
      <c r="B131" s="25"/>
      <c r="C131" s="260"/>
      <c r="D131" s="260"/>
      <c r="E131" s="260"/>
      <c r="F131" s="260"/>
      <c r="G131" s="260"/>
      <c r="H131" s="260"/>
      <c r="I131" s="260"/>
      <c r="J131" s="260"/>
      <c r="K131" s="263"/>
      <c r="L131" s="265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</row>
    <row r="132" spans="1:31" s="266" customFormat="1" ht="12" customHeight="1">
      <c r="A132" s="260"/>
      <c r="B132" s="25"/>
      <c r="C132" s="21" t="s">
        <v>15</v>
      </c>
      <c r="D132" s="260"/>
      <c r="E132" s="260"/>
      <c r="F132" s="260"/>
      <c r="G132" s="260"/>
      <c r="H132" s="260"/>
      <c r="I132" s="260"/>
      <c r="J132" s="260"/>
      <c r="K132" s="263"/>
      <c r="L132" s="265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</row>
    <row r="133" spans="1:31" s="266" customFormat="1" ht="16.5" customHeight="1">
      <c r="A133" s="260"/>
      <c r="B133" s="25"/>
      <c r="C133" s="260"/>
      <c r="D133" s="260"/>
      <c r="E133" s="361" t="str">
        <f>E7</f>
        <v>Doplnění chlazení do půdní vestavby ZŠ Norbertov</v>
      </c>
      <c r="F133" s="385"/>
      <c r="G133" s="385"/>
      <c r="H133" s="385"/>
      <c r="I133" s="260"/>
      <c r="J133" s="260"/>
      <c r="K133" s="263"/>
      <c r="L133" s="265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</row>
    <row r="134" spans="1:31" s="266" customFormat="1" ht="6.95" customHeight="1">
      <c r="A134" s="260"/>
      <c r="B134" s="25"/>
      <c r="C134" s="260"/>
      <c r="D134" s="260"/>
      <c r="E134" s="260"/>
      <c r="F134" s="260"/>
      <c r="G134" s="260"/>
      <c r="H134" s="260"/>
      <c r="I134" s="260"/>
      <c r="J134" s="260"/>
      <c r="K134" s="263"/>
      <c r="L134" s="265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</row>
    <row r="135" spans="1:31" s="266" customFormat="1" ht="12" customHeight="1">
      <c r="A135" s="260"/>
      <c r="B135" s="25"/>
      <c r="C135" s="21" t="s">
        <v>19</v>
      </c>
      <c r="D135" s="260"/>
      <c r="E135" s="260"/>
      <c r="F135" s="254" t="str">
        <f>F10</f>
        <v>Norbertov č.p. 126, č.o. 1 162 00 Praha 6</v>
      </c>
      <c r="G135" s="260"/>
      <c r="H135" s="260"/>
      <c r="I135" s="21" t="s">
        <v>21</v>
      </c>
      <c r="J135" s="253">
        <f>IF(J10="","",J10)</f>
        <v>44216</v>
      </c>
      <c r="K135" s="263"/>
      <c r="L135" s="265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</row>
    <row r="136" spans="1:31" s="266" customFormat="1" ht="6.95" customHeight="1">
      <c r="A136" s="260"/>
      <c r="B136" s="25"/>
      <c r="C136" s="260"/>
      <c r="D136" s="260"/>
      <c r="E136" s="260"/>
      <c r="F136" s="260"/>
      <c r="G136" s="260"/>
      <c r="H136" s="260"/>
      <c r="I136" s="260"/>
      <c r="J136" s="260"/>
      <c r="K136" s="263"/>
      <c r="L136" s="265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</row>
    <row r="137" spans="1:31" s="266" customFormat="1" ht="27.95" customHeight="1">
      <c r="A137" s="260"/>
      <c r="B137" s="25"/>
      <c r="C137" s="21" t="s">
        <v>22</v>
      </c>
      <c r="D137" s="260"/>
      <c r="E137" s="260"/>
      <c r="F137" s="254" t="str">
        <f>E13</f>
        <v>Městská část Praha 6, v zast. Sneo a.s.</v>
      </c>
      <c r="G137" s="260"/>
      <c r="H137" s="260"/>
      <c r="I137" s="21" t="s">
        <v>27</v>
      </c>
      <c r="J137" s="257" t="str">
        <f>E19</f>
        <v>Sibre s.r.o., Ing. Radek Krýza</v>
      </c>
      <c r="K137" s="263"/>
      <c r="L137" s="265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</row>
    <row r="138" spans="1:31" s="266" customFormat="1" ht="15.2" customHeight="1">
      <c r="A138" s="260"/>
      <c r="B138" s="25"/>
      <c r="C138" s="21" t="s">
        <v>26</v>
      </c>
      <c r="D138" s="260"/>
      <c r="E138" s="260"/>
      <c r="F138" s="254" t="str">
        <f>IF(E16="","",E16)</f>
        <v/>
      </c>
      <c r="G138" s="260"/>
      <c r="H138" s="260"/>
      <c r="I138" s="21" t="s">
        <v>30</v>
      </c>
      <c r="J138" s="257" t="str">
        <f>E22</f>
        <v>Ing. Locihová</v>
      </c>
      <c r="K138" s="263"/>
      <c r="L138" s="265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</row>
    <row r="139" spans="1:31" s="266" customFormat="1" ht="10.35" customHeight="1">
      <c r="A139" s="260"/>
      <c r="B139" s="25"/>
      <c r="C139" s="260"/>
      <c r="D139" s="260"/>
      <c r="E139" s="260"/>
      <c r="F139" s="260"/>
      <c r="G139" s="260"/>
      <c r="H139" s="260"/>
      <c r="I139" s="260"/>
      <c r="J139" s="260"/>
      <c r="K139" s="263"/>
      <c r="L139" s="265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</row>
    <row r="140" spans="1:31" s="281" customFormat="1" ht="29.25" customHeight="1">
      <c r="A140" s="251"/>
      <c r="B140" s="109"/>
      <c r="C140" s="110" t="s">
        <v>128</v>
      </c>
      <c r="D140" s="111" t="s">
        <v>58</v>
      </c>
      <c r="E140" s="111" t="s">
        <v>54</v>
      </c>
      <c r="F140" s="111" t="s">
        <v>55</v>
      </c>
      <c r="G140" s="111" t="s">
        <v>129</v>
      </c>
      <c r="H140" s="111" t="s">
        <v>130</v>
      </c>
      <c r="I140" s="111" t="s">
        <v>131</v>
      </c>
      <c r="J140" s="112" t="s">
        <v>97</v>
      </c>
      <c r="K140" s="276" t="s">
        <v>132</v>
      </c>
      <c r="L140" s="277"/>
      <c r="M140" s="278" t="s">
        <v>1</v>
      </c>
      <c r="N140" s="279" t="s">
        <v>37</v>
      </c>
      <c r="O140" s="279" t="s">
        <v>133</v>
      </c>
      <c r="P140" s="279" t="s">
        <v>134</v>
      </c>
      <c r="Q140" s="279" t="s">
        <v>135</v>
      </c>
      <c r="R140" s="279" t="s">
        <v>136</v>
      </c>
      <c r="S140" s="279" t="s">
        <v>137</v>
      </c>
      <c r="T140" s="280" t="s">
        <v>138</v>
      </c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</row>
    <row r="141" spans="1:63" s="266" customFormat="1" ht="22.9" customHeight="1">
      <c r="A141" s="260"/>
      <c r="B141" s="25"/>
      <c r="C141" s="71" t="s">
        <v>139</v>
      </c>
      <c r="D141" s="260"/>
      <c r="E141" s="260"/>
      <c r="F141" s="260"/>
      <c r="G141" s="260"/>
      <c r="H141" s="260"/>
      <c r="I141" s="260"/>
      <c r="J141" s="113">
        <f>BK141</f>
        <v>0</v>
      </c>
      <c r="K141" s="263"/>
      <c r="L141" s="264"/>
      <c r="M141" s="282"/>
      <c r="N141" s="283"/>
      <c r="O141" s="267"/>
      <c r="P141" s="284">
        <f>P142+P211</f>
        <v>0</v>
      </c>
      <c r="Q141" s="267"/>
      <c r="R141" s="284">
        <f>R142+R211</f>
        <v>1.6332270999999998</v>
      </c>
      <c r="S141" s="267"/>
      <c r="T141" s="285">
        <f>T142+T211</f>
        <v>2.2738076</v>
      </c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T141" s="262" t="s">
        <v>72</v>
      </c>
      <c r="AU141" s="262" t="s">
        <v>99</v>
      </c>
      <c r="BK141" s="286">
        <f>BK142+BK211</f>
        <v>0</v>
      </c>
    </row>
    <row r="142" spans="1:63" s="287" customFormat="1" ht="25.9" customHeight="1">
      <c r="A142" s="115"/>
      <c r="B142" s="114"/>
      <c r="C142" s="115"/>
      <c r="D142" s="116" t="s">
        <v>72</v>
      </c>
      <c r="E142" s="117" t="s">
        <v>140</v>
      </c>
      <c r="F142" s="117" t="s">
        <v>141</v>
      </c>
      <c r="G142" s="115"/>
      <c r="H142" s="115"/>
      <c r="I142" s="115"/>
      <c r="J142" s="118">
        <f>BK142</f>
        <v>0</v>
      </c>
      <c r="L142" s="288"/>
      <c r="M142" s="290"/>
      <c r="N142" s="291"/>
      <c r="O142" s="291"/>
      <c r="P142" s="292">
        <f>P143+P167+P203+P209</f>
        <v>0</v>
      </c>
      <c r="Q142" s="291"/>
      <c r="R142" s="292">
        <f>R143+R167+R203+R209</f>
        <v>0.4639562</v>
      </c>
      <c r="S142" s="291"/>
      <c r="T142" s="293">
        <f>T143+T167+T203+T209</f>
        <v>1.06766</v>
      </c>
      <c r="AR142" s="289" t="s">
        <v>78</v>
      </c>
      <c r="AT142" s="294" t="s">
        <v>72</v>
      </c>
      <c r="AU142" s="294" t="s">
        <v>73</v>
      </c>
      <c r="AY142" s="289" t="s">
        <v>142</v>
      </c>
      <c r="BK142" s="295">
        <f>BK143+BK167+BK203+BK209</f>
        <v>0</v>
      </c>
    </row>
    <row r="143" spans="1:63" s="287" customFormat="1" ht="22.9" customHeight="1">
      <c r="A143" s="115"/>
      <c r="B143" s="114"/>
      <c r="C143" s="115"/>
      <c r="D143" s="116" t="s">
        <v>72</v>
      </c>
      <c r="E143" s="119" t="s">
        <v>143</v>
      </c>
      <c r="F143" s="119" t="s">
        <v>144</v>
      </c>
      <c r="G143" s="115"/>
      <c r="H143" s="115"/>
      <c r="I143" s="115"/>
      <c r="J143" s="120">
        <f>BK143</f>
        <v>0</v>
      </c>
      <c r="L143" s="288"/>
      <c r="M143" s="290"/>
      <c r="N143" s="291"/>
      <c r="O143" s="291"/>
      <c r="P143" s="292">
        <f>SUM(P144:P166)</f>
        <v>0</v>
      </c>
      <c r="Q143" s="291"/>
      <c r="R143" s="292">
        <f>SUM(R144:R166)</f>
        <v>0.4560032</v>
      </c>
      <c r="S143" s="291"/>
      <c r="T143" s="293">
        <f>SUM(T144:T166)</f>
        <v>0</v>
      </c>
      <c r="AR143" s="289" t="s">
        <v>78</v>
      </c>
      <c r="AT143" s="294" t="s">
        <v>72</v>
      </c>
      <c r="AU143" s="294" t="s">
        <v>78</v>
      </c>
      <c r="AY143" s="289" t="s">
        <v>142</v>
      </c>
      <c r="BK143" s="295">
        <f>SUM(BK144:BK166)</f>
        <v>0</v>
      </c>
    </row>
    <row r="144" spans="1:65" s="266" customFormat="1" ht="24" customHeight="1">
      <c r="A144" s="260"/>
      <c r="B144" s="25"/>
      <c r="C144" s="121" t="s">
        <v>78</v>
      </c>
      <c r="D144" s="121" t="s">
        <v>145</v>
      </c>
      <c r="E144" s="122" t="s">
        <v>146</v>
      </c>
      <c r="F144" s="123" t="s">
        <v>147</v>
      </c>
      <c r="G144" s="124" t="s">
        <v>148</v>
      </c>
      <c r="H144" s="125">
        <v>1</v>
      </c>
      <c r="I144" s="296"/>
      <c r="J144" s="126">
        <f>ROUND(I144*H144,2)</f>
        <v>0</v>
      </c>
      <c r="K144" s="297"/>
      <c r="L144" s="264"/>
      <c r="M144" s="298" t="s">
        <v>1</v>
      </c>
      <c r="N144" s="299" t="s">
        <v>38</v>
      </c>
      <c r="O144" s="300"/>
      <c r="P144" s="301">
        <f>O144*H144</f>
        <v>0</v>
      </c>
      <c r="Q144" s="301">
        <v>0.0035</v>
      </c>
      <c r="R144" s="301">
        <f>Q144*H144</f>
        <v>0.0035</v>
      </c>
      <c r="S144" s="301">
        <v>0</v>
      </c>
      <c r="T144" s="302">
        <f>S144*H144</f>
        <v>0</v>
      </c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R144" s="303" t="s">
        <v>149</v>
      </c>
      <c r="AT144" s="303" t="s">
        <v>145</v>
      </c>
      <c r="AU144" s="303" t="s">
        <v>83</v>
      </c>
      <c r="AY144" s="262" t="s">
        <v>142</v>
      </c>
      <c r="BE144" s="274">
        <f>IF(N144="základní",J144,0)</f>
        <v>0</v>
      </c>
      <c r="BF144" s="274">
        <f>IF(N144="snížená",J144,0)</f>
        <v>0</v>
      </c>
      <c r="BG144" s="274">
        <f>IF(N144="zákl. přenesená",J144,0)</f>
        <v>0</v>
      </c>
      <c r="BH144" s="274">
        <f>IF(N144="sníž. přenesená",J144,0)</f>
        <v>0</v>
      </c>
      <c r="BI144" s="274">
        <f>IF(N144="nulová",J144,0)</f>
        <v>0</v>
      </c>
      <c r="BJ144" s="262" t="s">
        <v>78</v>
      </c>
      <c r="BK144" s="274">
        <f>ROUND(I144*H144,2)</f>
        <v>0</v>
      </c>
      <c r="BL144" s="262" t="s">
        <v>149</v>
      </c>
      <c r="BM144" s="303" t="s">
        <v>150</v>
      </c>
    </row>
    <row r="145" spans="1:51" s="304" customFormat="1" ht="12">
      <c r="A145" s="128"/>
      <c r="B145" s="127"/>
      <c r="C145" s="128"/>
      <c r="D145" s="129" t="s">
        <v>151</v>
      </c>
      <c r="E145" s="130" t="s">
        <v>1</v>
      </c>
      <c r="F145" s="131" t="s">
        <v>152</v>
      </c>
      <c r="G145" s="128"/>
      <c r="H145" s="130" t="s">
        <v>1</v>
      </c>
      <c r="J145" s="128"/>
      <c r="L145" s="305"/>
      <c r="M145" s="307"/>
      <c r="N145" s="308"/>
      <c r="O145" s="308"/>
      <c r="P145" s="308"/>
      <c r="Q145" s="308"/>
      <c r="R145" s="308"/>
      <c r="S145" s="308"/>
      <c r="T145" s="309"/>
      <c r="AT145" s="306" t="s">
        <v>151</v>
      </c>
      <c r="AU145" s="306" t="s">
        <v>83</v>
      </c>
      <c r="AV145" s="304" t="s">
        <v>78</v>
      </c>
      <c r="AW145" s="304" t="s">
        <v>29</v>
      </c>
      <c r="AX145" s="304" t="s">
        <v>73</v>
      </c>
      <c r="AY145" s="306" t="s">
        <v>142</v>
      </c>
    </row>
    <row r="146" spans="1:51" s="310" customFormat="1" ht="12">
      <c r="A146" s="133"/>
      <c r="B146" s="132"/>
      <c r="C146" s="133"/>
      <c r="D146" s="129" t="s">
        <v>151</v>
      </c>
      <c r="E146" s="134" t="s">
        <v>1</v>
      </c>
      <c r="F146" s="135" t="s">
        <v>78</v>
      </c>
      <c r="G146" s="133"/>
      <c r="H146" s="136">
        <v>1</v>
      </c>
      <c r="J146" s="133"/>
      <c r="L146" s="311"/>
      <c r="M146" s="313"/>
      <c r="N146" s="314"/>
      <c r="O146" s="314"/>
      <c r="P146" s="314"/>
      <c r="Q146" s="314"/>
      <c r="R146" s="314"/>
      <c r="S146" s="314"/>
      <c r="T146" s="315"/>
      <c r="AT146" s="312" t="s">
        <v>151</v>
      </c>
      <c r="AU146" s="312" t="s">
        <v>83</v>
      </c>
      <c r="AV146" s="310" t="s">
        <v>83</v>
      </c>
      <c r="AW146" s="310" t="s">
        <v>29</v>
      </c>
      <c r="AX146" s="310" t="s">
        <v>78</v>
      </c>
      <c r="AY146" s="312" t="s">
        <v>142</v>
      </c>
    </row>
    <row r="147" spans="1:65" s="266" customFormat="1" ht="24" customHeight="1">
      <c r="A147" s="260"/>
      <c r="B147" s="25"/>
      <c r="C147" s="121" t="s">
        <v>83</v>
      </c>
      <c r="D147" s="121" t="s">
        <v>145</v>
      </c>
      <c r="E147" s="122" t="s">
        <v>153</v>
      </c>
      <c r="F147" s="123" t="s">
        <v>154</v>
      </c>
      <c r="G147" s="124" t="s">
        <v>148</v>
      </c>
      <c r="H147" s="125">
        <v>1</v>
      </c>
      <c r="I147" s="296"/>
      <c r="J147" s="126">
        <f>ROUND(I147*H147,2)</f>
        <v>0</v>
      </c>
      <c r="K147" s="297"/>
      <c r="L147" s="264"/>
      <c r="M147" s="298" t="s">
        <v>1</v>
      </c>
      <c r="N147" s="299" t="s">
        <v>38</v>
      </c>
      <c r="O147" s="300"/>
      <c r="P147" s="301">
        <f>O147*H147</f>
        <v>0</v>
      </c>
      <c r="Q147" s="301">
        <v>0.0035</v>
      </c>
      <c r="R147" s="301">
        <f>Q147*H147</f>
        <v>0.0035</v>
      </c>
      <c r="S147" s="301">
        <v>0</v>
      </c>
      <c r="T147" s="302">
        <f>S147*H147</f>
        <v>0</v>
      </c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R147" s="303" t="s">
        <v>149</v>
      </c>
      <c r="AT147" s="303" t="s">
        <v>145</v>
      </c>
      <c r="AU147" s="303" t="s">
        <v>83</v>
      </c>
      <c r="AY147" s="262" t="s">
        <v>142</v>
      </c>
      <c r="BE147" s="274">
        <f>IF(N147="základní",J147,0)</f>
        <v>0</v>
      </c>
      <c r="BF147" s="274">
        <f>IF(N147="snížená",J147,0)</f>
        <v>0</v>
      </c>
      <c r="BG147" s="274">
        <f>IF(N147="zákl. přenesená",J147,0)</f>
        <v>0</v>
      </c>
      <c r="BH147" s="274">
        <f>IF(N147="sníž. přenesená",J147,0)</f>
        <v>0</v>
      </c>
      <c r="BI147" s="274">
        <f>IF(N147="nulová",J147,0)</f>
        <v>0</v>
      </c>
      <c r="BJ147" s="262" t="s">
        <v>78</v>
      </c>
      <c r="BK147" s="274">
        <f>ROUND(I147*H147,2)</f>
        <v>0</v>
      </c>
      <c r="BL147" s="262" t="s">
        <v>149</v>
      </c>
      <c r="BM147" s="303" t="s">
        <v>155</v>
      </c>
    </row>
    <row r="148" spans="1:51" s="304" customFormat="1" ht="12">
      <c r="A148" s="128"/>
      <c r="B148" s="127"/>
      <c r="C148" s="128"/>
      <c r="D148" s="129" t="s">
        <v>151</v>
      </c>
      <c r="E148" s="130" t="s">
        <v>1</v>
      </c>
      <c r="F148" s="131" t="s">
        <v>152</v>
      </c>
      <c r="G148" s="128"/>
      <c r="H148" s="130" t="s">
        <v>1</v>
      </c>
      <c r="J148" s="128"/>
      <c r="L148" s="305"/>
      <c r="M148" s="307"/>
      <c r="N148" s="308"/>
      <c r="O148" s="308"/>
      <c r="P148" s="308"/>
      <c r="Q148" s="308"/>
      <c r="R148" s="308"/>
      <c r="S148" s="308"/>
      <c r="T148" s="309"/>
      <c r="AT148" s="306" t="s">
        <v>151</v>
      </c>
      <c r="AU148" s="306" t="s">
        <v>83</v>
      </c>
      <c r="AV148" s="304" t="s">
        <v>78</v>
      </c>
      <c r="AW148" s="304" t="s">
        <v>29</v>
      </c>
      <c r="AX148" s="304" t="s">
        <v>73</v>
      </c>
      <c r="AY148" s="306" t="s">
        <v>142</v>
      </c>
    </row>
    <row r="149" spans="1:51" s="310" customFormat="1" ht="12">
      <c r="A149" s="133"/>
      <c r="B149" s="132"/>
      <c r="C149" s="133"/>
      <c r="D149" s="129" t="s">
        <v>151</v>
      </c>
      <c r="E149" s="134" t="s">
        <v>1</v>
      </c>
      <c r="F149" s="135" t="s">
        <v>78</v>
      </c>
      <c r="G149" s="133"/>
      <c r="H149" s="136">
        <v>1</v>
      </c>
      <c r="J149" s="133"/>
      <c r="L149" s="311"/>
      <c r="M149" s="313"/>
      <c r="N149" s="314"/>
      <c r="O149" s="314"/>
      <c r="P149" s="314"/>
      <c r="Q149" s="314"/>
      <c r="R149" s="314"/>
      <c r="S149" s="314"/>
      <c r="T149" s="315"/>
      <c r="AT149" s="312" t="s">
        <v>151</v>
      </c>
      <c r="AU149" s="312" t="s">
        <v>83</v>
      </c>
      <c r="AV149" s="310" t="s">
        <v>83</v>
      </c>
      <c r="AW149" s="310" t="s">
        <v>29</v>
      </c>
      <c r="AX149" s="310" t="s">
        <v>78</v>
      </c>
      <c r="AY149" s="312" t="s">
        <v>142</v>
      </c>
    </row>
    <row r="150" spans="1:65" s="266" customFormat="1" ht="21.75" customHeight="1">
      <c r="A150" s="260"/>
      <c r="B150" s="25"/>
      <c r="C150" s="121" t="s">
        <v>156</v>
      </c>
      <c r="D150" s="121" t="s">
        <v>145</v>
      </c>
      <c r="E150" s="122" t="s">
        <v>157</v>
      </c>
      <c r="F150" s="123" t="s">
        <v>669</v>
      </c>
      <c r="G150" s="124" t="s">
        <v>158</v>
      </c>
      <c r="H150" s="125">
        <v>3.488</v>
      </c>
      <c r="I150" s="296"/>
      <c r="J150" s="126">
        <f>ROUND(I150*H150,2)</f>
        <v>0</v>
      </c>
      <c r="K150" s="297"/>
      <c r="L150" s="264"/>
      <c r="M150" s="298" t="s">
        <v>1</v>
      </c>
      <c r="N150" s="299" t="s">
        <v>38</v>
      </c>
      <c r="O150" s="300"/>
      <c r="P150" s="301">
        <f>O150*H150</f>
        <v>0</v>
      </c>
      <c r="Q150" s="301">
        <v>0.04</v>
      </c>
      <c r="R150" s="301">
        <f>Q150*H150</f>
        <v>0.13952</v>
      </c>
      <c r="S150" s="301">
        <v>0</v>
      </c>
      <c r="T150" s="302">
        <f>S150*H150</f>
        <v>0</v>
      </c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R150" s="303" t="s">
        <v>149</v>
      </c>
      <c r="AT150" s="303" t="s">
        <v>145</v>
      </c>
      <c r="AU150" s="303" t="s">
        <v>83</v>
      </c>
      <c r="AY150" s="262" t="s">
        <v>142</v>
      </c>
      <c r="BE150" s="274">
        <f>IF(N150="základní",J150,0)</f>
        <v>0</v>
      </c>
      <c r="BF150" s="274">
        <f>IF(N150="snížená",J150,0)</f>
        <v>0</v>
      </c>
      <c r="BG150" s="274">
        <f>IF(N150="zákl. přenesená",J150,0)</f>
        <v>0</v>
      </c>
      <c r="BH150" s="274">
        <f>IF(N150="sníž. přenesená",J150,0)</f>
        <v>0</v>
      </c>
      <c r="BI150" s="274">
        <f>IF(N150="nulová",J150,0)</f>
        <v>0</v>
      </c>
      <c r="BJ150" s="262" t="s">
        <v>78</v>
      </c>
      <c r="BK150" s="274">
        <f>ROUND(I150*H150,2)</f>
        <v>0</v>
      </c>
      <c r="BL150" s="262" t="s">
        <v>149</v>
      </c>
      <c r="BM150" s="303" t="s">
        <v>159</v>
      </c>
    </row>
    <row r="151" spans="1:51" s="310" customFormat="1" ht="12">
      <c r="A151" s="133"/>
      <c r="B151" s="132"/>
      <c r="C151" s="133"/>
      <c r="D151" s="129" t="s">
        <v>151</v>
      </c>
      <c r="E151" s="134" t="s">
        <v>1</v>
      </c>
      <c r="F151" s="135" t="s">
        <v>80</v>
      </c>
      <c r="G151" s="133"/>
      <c r="H151" s="136">
        <v>3.488</v>
      </c>
      <c r="J151" s="133"/>
      <c r="L151" s="311"/>
      <c r="M151" s="313"/>
      <c r="N151" s="314"/>
      <c r="O151" s="314"/>
      <c r="P151" s="314"/>
      <c r="Q151" s="314"/>
      <c r="R151" s="314"/>
      <c r="S151" s="314"/>
      <c r="T151" s="315"/>
      <c r="AT151" s="312" t="s">
        <v>151</v>
      </c>
      <c r="AU151" s="312" t="s">
        <v>83</v>
      </c>
      <c r="AV151" s="310" t="s">
        <v>83</v>
      </c>
      <c r="AW151" s="310" t="s">
        <v>29</v>
      </c>
      <c r="AX151" s="310" t="s">
        <v>78</v>
      </c>
      <c r="AY151" s="312" t="s">
        <v>142</v>
      </c>
    </row>
    <row r="152" spans="1:65" s="266" customFormat="1" ht="24" customHeight="1">
      <c r="A152" s="260"/>
      <c r="B152" s="25"/>
      <c r="C152" s="121" t="s">
        <v>149</v>
      </c>
      <c r="D152" s="121" t="s">
        <v>145</v>
      </c>
      <c r="E152" s="122" t="s">
        <v>160</v>
      </c>
      <c r="F152" s="123" t="s">
        <v>161</v>
      </c>
      <c r="G152" s="124" t="s">
        <v>158</v>
      </c>
      <c r="H152" s="125">
        <v>3.488</v>
      </c>
      <c r="I152" s="296"/>
      <c r="J152" s="126">
        <f>ROUND(I152*H152,2)</f>
        <v>0</v>
      </c>
      <c r="K152" s="297"/>
      <c r="L152" s="264"/>
      <c r="M152" s="298" t="s">
        <v>1</v>
      </c>
      <c r="N152" s="299" t="s">
        <v>38</v>
      </c>
      <c r="O152" s="300"/>
      <c r="P152" s="301">
        <f>O152*H152</f>
        <v>0</v>
      </c>
      <c r="Q152" s="301">
        <v>0.0389</v>
      </c>
      <c r="R152" s="301">
        <f>Q152*H152</f>
        <v>0.13568319999999998</v>
      </c>
      <c r="S152" s="301">
        <v>0</v>
      </c>
      <c r="T152" s="302">
        <f>S152*H152</f>
        <v>0</v>
      </c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R152" s="303" t="s">
        <v>149</v>
      </c>
      <c r="AT152" s="303" t="s">
        <v>145</v>
      </c>
      <c r="AU152" s="303" t="s">
        <v>83</v>
      </c>
      <c r="AY152" s="262" t="s">
        <v>142</v>
      </c>
      <c r="BE152" s="274">
        <f>IF(N152="základní",J152,0)</f>
        <v>0</v>
      </c>
      <c r="BF152" s="274">
        <f>IF(N152="snížená",J152,0)</f>
        <v>0</v>
      </c>
      <c r="BG152" s="274">
        <f>IF(N152="zákl. přenesená",J152,0)</f>
        <v>0</v>
      </c>
      <c r="BH152" s="274">
        <f>IF(N152="sníž. přenesená",J152,0)</f>
        <v>0</v>
      </c>
      <c r="BI152" s="274">
        <f>IF(N152="nulová",J152,0)</f>
        <v>0</v>
      </c>
      <c r="BJ152" s="262" t="s">
        <v>78</v>
      </c>
      <c r="BK152" s="274">
        <f>ROUND(I152*H152,2)</f>
        <v>0</v>
      </c>
      <c r="BL152" s="262" t="s">
        <v>149</v>
      </c>
      <c r="BM152" s="303" t="s">
        <v>162</v>
      </c>
    </row>
    <row r="153" spans="1:51" s="310" customFormat="1" ht="12">
      <c r="A153" s="133"/>
      <c r="B153" s="132"/>
      <c r="C153" s="133"/>
      <c r="D153" s="129" t="s">
        <v>151</v>
      </c>
      <c r="E153" s="134" t="s">
        <v>1</v>
      </c>
      <c r="F153" s="135" t="s">
        <v>163</v>
      </c>
      <c r="G153" s="133"/>
      <c r="H153" s="136">
        <v>0.521</v>
      </c>
      <c r="J153" s="133"/>
      <c r="L153" s="311"/>
      <c r="M153" s="313"/>
      <c r="N153" s="314"/>
      <c r="O153" s="314"/>
      <c r="P153" s="314"/>
      <c r="Q153" s="314"/>
      <c r="R153" s="314"/>
      <c r="S153" s="314"/>
      <c r="T153" s="315"/>
      <c r="AT153" s="312" t="s">
        <v>151</v>
      </c>
      <c r="AU153" s="312" t="s">
        <v>83</v>
      </c>
      <c r="AV153" s="310" t="s">
        <v>83</v>
      </c>
      <c r="AW153" s="310" t="s">
        <v>29</v>
      </c>
      <c r="AX153" s="310" t="s">
        <v>73</v>
      </c>
      <c r="AY153" s="312" t="s">
        <v>142</v>
      </c>
    </row>
    <row r="154" spans="1:51" s="310" customFormat="1" ht="12">
      <c r="A154" s="133"/>
      <c r="B154" s="132"/>
      <c r="C154" s="133"/>
      <c r="D154" s="129" t="s">
        <v>151</v>
      </c>
      <c r="E154" s="134" t="s">
        <v>1</v>
      </c>
      <c r="F154" s="135" t="s">
        <v>164</v>
      </c>
      <c r="G154" s="133"/>
      <c r="H154" s="136">
        <v>0.614</v>
      </c>
      <c r="J154" s="133"/>
      <c r="L154" s="311"/>
      <c r="M154" s="313"/>
      <c r="N154" s="314"/>
      <c r="O154" s="314"/>
      <c r="P154" s="314"/>
      <c r="Q154" s="314"/>
      <c r="R154" s="314"/>
      <c r="S154" s="314"/>
      <c r="T154" s="315"/>
      <c r="AT154" s="312" t="s">
        <v>151</v>
      </c>
      <c r="AU154" s="312" t="s">
        <v>83</v>
      </c>
      <c r="AV154" s="310" t="s">
        <v>83</v>
      </c>
      <c r="AW154" s="310" t="s">
        <v>29</v>
      </c>
      <c r="AX154" s="310" t="s">
        <v>73</v>
      </c>
      <c r="AY154" s="312" t="s">
        <v>142</v>
      </c>
    </row>
    <row r="155" spans="1:51" s="310" customFormat="1" ht="12">
      <c r="A155" s="133"/>
      <c r="B155" s="132"/>
      <c r="C155" s="133"/>
      <c r="D155" s="129" t="s">
        <v>151</v>
      </c>
      <c r="E155" s="134" t="s">
        <v>1</v>
      </c>
      <c r="F155" s="135" t="s">
        <v>165</v>
      </c>
      <c r="G155" s="133"/>
      <c r="H155" s="136">
        <v>0.296</v>
      </c>
      <c r="J155" s="133"/>
      <c r="L155" s="311"/>
      <c r="M155" s="313"/>
      <c r="N155" s="314"/>
      <c r="O155" s="314"/>
      <c r="P155" s="314"/>
      <c r="Q155" s="314"/>
      <c r="R155" s="314"/>
      <c r="S155" s="314"/>
      <c r="T155" s="315"/>
      <c r="AT155" s="312" t="s">
        <v>151</v>
      </c>
      <c r="AU155" s="312" t="s">
        <v>83</v>
      </c>
      <c r="AV155" s="310" t="s">
        <v>83</v>
      </c>
      <c r="AW155" s="310" t="s">
        <v>29</v>
      </c>
      <c r="AX155" s="310" t="s">
        <v>73</v>
      </c>
      <c r="AY155" s="312" t="s">
        <v>142</v>
      </c>
    </row>
    <row r="156" spans="1:51" s="310" customFormat="1" ht="12">
      <c r="A156" s="133"/>
      <c r="B156" s="132"/>
      <c r="C156" s="133"/>
      <c r="D156" s="129" t="s">
        <v>151</v>
      </c>
      <c r="E156" s="134" t="s">
        <v>1</v>
      </c>
      <c r="F156" s="135" t="s">
        <v>166</v>
      </c>
      <c r="G156" s="133"/>
      <c r="H156" s="136">
        <v>0.182</v>
      </c>
      <c r="J156" s="133"/>
      <c r="L156" s="311"/>
      <c r="M156" s="313"/>
      <c r="N156" s="314"/>
      <c r="O156" s="314"/>
      <c r="P156" s="314"/>
      <c r="Q156" s="314"/>
      <c r="R156" s="314"/>
      <c r="S156" s="314"/>
      <c r="T156" s="315"/>
      <c r="AT156" s="312" t="s">
        <v>151</v>
      </c>
      <c r="AU156" s="312" t="s">
        <v>83</v>
      </c>
      <c r="AV156" s="310" t="s">
        <v>83</v>
      </c>
      <c r="AW156" s="310" t="s">
        <v>29</v>
      </c>
      <c r="AX156" s="310" t="s">
        <v>73</v>
      </c>
      <c r="AY156" s="312" t="s">
        <v>142</v>
      </c>
    </row>
    <row r="157" spans="1:51" s="310" customFormat="1" ht="12">
      <c r="A157" s="133"/>
      <c r="B157" s="132"/>
      <c r="C157" s="133"/>
      <c r="D157" s="129" t="s">
        <v>151</v>
      </c>
      <c r="E157" s="134" t="s">
        <v>1</v>
      </c>
      <c r="F157" s="135" t="s">
        <v>167</v>
      </c>
      <c r="G157" s="133"/>
      <c r="H157" s="136">
        <v>1.875</v>
      </c>
      <c r="J157" s="133"/>
      <c r="L157" s="311"/>
      <c r="M157" s="313"/>
      <c r="N157" s="314"/>
      <c r="O157" s="314"/>
      <c r="P157" s="314"/>
      <c r="Q157" s="314"/>
      <c r="R157" s="314"/>
      <c r="S157" s="314"/>
      <c r="T157" s="315"/>
      <c r="AT157" s="312" t="s">
        <v>151</v>
      </c>
      <c r="AU157" s="312" t="s">
        <v>83</v>
      </c>
      <c r="AV157" s="310" t="s">
        <v>83</v>
      </c>
      <c r="AW157" s="310" t="s">
        <v>29</v>
      </c>
      <c r="AX157" s="310" t="s">
        <v>73</v>
      </c>
      <c r="AY157" s="312" t="s">
        <v>142</v>
      </c>
    </row>
    <row r="158" spans="1:51" s="316" customFormat="1" ht="12">
      <c r="A158" s="138"/>
      <c r="B158" s="137"/>
      <c r="C158" s="138"/>
      <c r="D158" s="129" t="s">
        <v>151</v>
      </c>
      <c r="E158" s="139" t="s">
        <v>80</v>
      </c>
      <c r="F158" s="140" t="s">
        <v>168</v>
      </c>
      <c r="G158" s="138"/>
      <c r="H158" s="141">
        <v>3.488</v>
      </c>
      <c r="J158" s="138"/>
      <c r="L158" s="317"/>
      <c r="M158" s="319"/>
      <c r="N158" s="320"/>
      <c r="O158" s="320"/>
      <c r="P158" s="320"/>
      <c r="Q158" s="320"/>
      <c r="R158" s="320"/>
      <c r="S158" s="320"/>
      <c r="T158" s="321"/>
      <c r="AT158" s="318" t="s">
        <v>151</v>
      </c>
      <c r="AU158" s="318" t="s">
        <v>83</v>
      </c>
      <c r="AV158" s="316" t="s">
        <v>149</v>
      </c>
      <c r="AW158" s="316" t="s">
        <v>29</v>
      </c>
      <c r="AX158" s="316" t="s">
        <v>78</v>
      </c>
      <c r="AY158" s="318" t="s">
        <v>142</v>
      </c>
    </row>
    <row r="159" spans="1:65" s="266" customFormat="1" ht="24" customHeight="1">
      <c r="A159" s="260"/>
      <c r="B159" s="25"/>
      <c r="C159" s="121" t="s">
        <v>169</v>
      </c>
      <c r="D159" s="121" t="s">
        <v>145</v>
      </c>
      <c r="E159" s="122" t="s">
        <v>170</v>
      </c>
      <c r="F159" s="336" t="s">
        <v>682</v>
      </c>
      <c r="G159" s="124" t="s">
        <v>148</v>
      </c>
      <c r="H159" s="125">
        <v>3</v>
      </c>
      <c r="I159" s="296"/>
      <c r="J159" s="126">
        <f>ROUND(I159*H159,2)</f>
        <v>0</v>
      </c>
      <c r="K159" s="297"/>
      <c r="L159" s="264"/>
      <c r="M159" s="298" t="s">
        <v>1</v>
      </c>
      <c r="N159" s="299" t="s">
        <v>38</v>
      </c>
      <c r="O159" s="300"/>
      <c r="P159" s="301">
        <f>O159*H159</f>
        <v>0</v>
      </c>
      <c r="Q159" s="301">
        <v>0.0035</v>
      </c>
      <c r="R159" s="301">
        <f>Q159*H159</f>
        <v>0.0105</v>
      </c>
      <c r="S159" s="301">
        <v>0</v>
      </c>
      <c r="T159" s="302">
        <f>S159*H159</f>
        <v>0</v>
      </c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R159" s="303" t="s">
        <v>149</v>
      </c>
      <c r="AT159" s="303" t="s">
        <v>145</v>
      </c>
      <c r="AU159" s="303" t="s">
        <v>83</v>
      </c>
      <c r="AY159" s="262" t="s">
        <v>142</v>
      </c>
      <c r="BE159" s="274">
        <f>IF(N159="základní",J159,0)</f>
        <v>0</v>
      </c>
      <c r="BF159" s="274">
        <f>IF(N159="snížená",J159,0)</f>
        <v>0</v>
      </c>
      <c r="BG159" s="274">
        <f>IF(N159="zákl. přenesená",J159,0)</f>
        <v>0</v>
      </c>
      <c r="BH159" s="274">
        <f>IF(N159="sníž. přenesená",J159,0)</f>
        <v>0</v>
      </c>
      <c r="BI159" s="274">
        <f>IF(N159="nulová",J159,0)</f>
        <v>0</v>
      </c>
      <c r="BJ159" s="262" t="s">
        <v>78</v>
      </c>
      <c r="BK159" s="274">
        <f>ROUND(I159*H159,2)</f>
        <v>0</v>
      </c>
      <c r="BL159" s="262" t="s">
        <v>149</v>
      </c>
      <c r="BM159" s="303" t="s">
        <v>171</v>
      </c>
    </row>
    <row r="160" spans="1:51" s="304" customFormat="1" ht="12">
      <c r="A160" s="128"/>
      <c r="B160" s="127"/>
      <c r="C160" s="128"/>
      <c r="D160" s="129" t="s">
        <v>151</v>
      </c>
      <c r="E160" s="130" t="s">
        <v>1</v>
      </c>
      <c r="F160" s="337" t="s">
        <v>152</v>
      </c>
      <c r="G160" s="128"/>
      <c r="H160" s="130" t="s">
        <v>1</v>
      </c>
      <c r="J160" s="128"/>
      <c r="L160" s="305"/>
      <c r="M160" s="307"/>
      <c r="N160" s="308"/>
      <c r="O160" s="308"/>
      <c r="P160" s="308"/>
      <c r="Q160" s="308"/>
      <c r="R160" s="308"/>
      <c r="S160" s="308"/>
      <c r="T160" s="309"/>
      <c r="AT160" s="306" t="s">
        <v>151</v>
      </c>
      <c r="AU160" s="306" t="s">
        <v>83</v>
      </c>
      <c r="AV160" s="304" t="s">
        <v>78</v>
      </c>
      <c r="AW160" s="304" t="s">
        <v>29</v>
      </c>
      <c r="AX160" s="304" t="s">
        <v>73</v>
      </c>
      <c r="AY160" s="306" t="s">
        <v>142</v>
      </c>
    </row>
    <row r="161" spans="1:51" s="310" customFormat="1" ht="12">
      <c r="A161" s="133"/>
      <c r="B161" s="132"/>
      <c r="C161" s="133"/>
      <c r="D161" s="129" t="s">
        <v>151</v>
      </c>
      <c r="E161" s="134" t="s">
        <v>1</v>
      </c>
      <c r="F161" s="338" t="s">
        <v>172</v>
      </c>
      <c r="G161" s="133"/>
      <c r="H161" s="136">
        <v>3</v>
      </c>
      <c r="J161" s="133"/>
      <c r="L161" s="311"/>
      <c r="M161" s="313"/>
      <c r="N161" s="314"/>
      <c r="O161" s="314"/>
      <c r="P161" s="314"/>
      <c r="Q161" s="314"/>
      <c r="R161" s="314"/>
      <c r="S161" s="314"/>
      <c r="T161" s="315"/>
      <c r="AT161" s="312" t="s">
        <v>151</v>
      </c>
      <c r="AU161" s="312" t="s">
        <v>83</v>
      </c>
      <c r="AV161" s="310" t="s">
        <v>83</v>
      </c>
      <c r="AW161" s="310" t="s">
        <v>29</v>
      </c>
      <c r="AX161" s="310" t="s">
        <v>78</v>
      </c>
      <c r="AY161" s="312" t="s">
        <v>142</v>
      </c>
    </row>
    <row r="162" spans="1:65" s="266" customFormat="1" ht="24" customHeight="1">
      <c r="A162" s="260"/>
      <c r="B162" s="25"/>
      <c r="C162" s="121" t="s">
        <v>143</v>
      </c>
      <c r="D162" s="121" t="s">
        <v>145</v>
      </c>
      <c r="E162" s="122" t="s">
        <v>173</v>
      </c>
      <c r="F162" s="336" t="s">
        <v>683</v>
      </c>
      <c r="G162" s="124" t="s">
        <v>148</v>
      </c>
      <c r="H162" s="125">
        <v>3</v>
      </c>
      <c r="I162" s="296"/>
      <c r="J162" s="126">
        <f>ROUND(I162*H162,2)</f>
        <v>0</v>
      </c>
      <c r="K162" s="297"/>
      <c r="L162" s="264"/>
      <c r="M162" s="298" t="s">
        <v>1</v>
      </c>
      <c r="N162" s="299" t="s">
        <v>38</v>
      </c>
      <c r="O162" s="300"/>
      <c r="P162" s="301">
        <f>O162*H162</f>
        <v>0</v>
      </c>
      <c r="Q162" s="301">
        <v>0.0035</v>
      </c>
      <c r="R162" s="301">
        <f>Q162*H162</f>
        <v>0.0105</v>
      </c>
      <c r="S162" s="301">
        <v>0</v>
      </c>
      <c r="T162" s="302">
        <f>S162*H162</f>
        <v>0</v>
      </c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R162" s="303" t="s">
        <v>149</v>
      </c>
      <c r="AT162" s="303" t="s">
        <v>145</v>
      </c>
      <c r="AU162" s="303" t="s">
        <v>83</v>
      </c>
      <c r="AY162" s="262" t="s">
        <v>142</v>
      </c>
      <c r="BE162" s="274">
        <f>IF(N162="základní",J162,0)</f>
        <v>0</v>
      </c>
      <c r="BF162" s="274">
        <f>IF(N162="snížená",J162,0)</f>
        <v>0</v>
      </c>
      <c r="BG162" s="274">
        <f>IF(N162="zákl. přenesená",J162,0)</f>
        <v>0</v>
      </c>
      <c r="BH162" s="274">
        <f>IF(N162="sníž. přenesená",J162,0)</f>
        <v>0</v>
      </c>
      <c r="BI162" s="274">
        <f>IF(N162="nulová",J162,0)</f>
        <v>0</v>
      </c>
      <c r="BJ162" s="262" t="s">
        <v>78</v>
      </c>
      <c r="BK162" s="274">
        <f>ROUND(I162*H162,2)</f>
        <v>0</v>
      </c>
      <c r="BL162" s="262" t="s">
        <v>149</v>
      </c>
      <c r="BM162" s="303" t="s">
        <v>174</v>
      </c>
    </row>
    <row r="163" spans="1:51" s="304" customFormat="1" ht="12">
      <c r="A163" s="128"/>
      <c r="B163" s="127"/>
      <c r="C163" s="128"/>
      <c r="D163" s="129" t="s">
        <v>151</v>
      </c>
      <c r="E163" s="130" t="s">
        <v>1</v>
      </c>
      <c r="F163" s="337" t="s">
        <v>152</v>
      </c>
      <c r="G163" s="128"/>
      <c r="H163" s="130" t="s">
        <v>1</v>
      </c>
      <c r="J163" s="128"/>
      <c r="L163" s="305"/>
      <c r="M163" s="307"/>
      <c r="N163" s="308"/>
      <c r="O163" s="308"/>
      <c r="P163" s="308"/>
      <c r="Q163" s="308"/>
      <c r="R163" s="308"/>
      <c r="S163" s="308"/>
      <c r="T163" s="309"/>
      <c r="AT163" s="306" t="s">
        <v>151</v>
      </c>
      <c r="AU163" s="306" t="s">
        <v>83</v>
      </c>
      <c r="AV163" s="304" t="s">
        <v>78</v>
      </c>
      <c r="AW163" s="304" t="s">
        <v>29</v>
      </c>
      <c r="AX163" s="304" t="s">
        <v>73</v>
      </c>
      <c r="AY163" s="306" t="s">
        <v>142</v>
      </c>
    </row>
    <row r="164" spans="1:51" s="310" customFormat="1" ht="12">
      <c r="A164" s="133"/>
      <c r="B164" s="132"/>
      <c r="C164" s="133"/>
      <c r="D164" s="129" t="s">
        <v>151</v>
      </c>
      <c r="E164" s="134" t="s">
        <v>1</v>
      </c>
      <c r="F164" s="338" t="s">
        <v>172</v>
      </c>
      <c r="G164" s="133"/>
      <c r="H164" s="136">
        <v>3</v>
      </c>
      <c r="J164" s="133"/>
      <c r="L164" s="311"/>
      <c r="M164" s="313"/>
      <c r="N164" s="314"/>
      <c r="O164" s="314"/>
      <c r="P164" s="314"/>
      <c r="Q164" s="314"/>
      <c r="R164" s="314"/>
      <c r="S164" s="314"/>
      <c r="T164" s="315"/>
      <c r="AT164" s="312" t="s">
        <v>151</v>
      </c>
      <c r="AU164" s="312" t="s">
        <v>83</v>
      </c>
      <c r="AV164" s="310" t="s">
        <v>83</v>
      </c>
      <c r="AW164" s="310" t="s">
        <v>29</v>
      </c>
      <c r="AX164" s="310" t="s">
        <v>78</v>
      </c>
      <c r="AY164" s="312" t="s">
        <v>142</v>
      </c>
    </row>
    <row r="165" spans="1:65" s="266" customFormat="1" ht="36" customHeight="1">
      <c r="A165" s="260"/>
      <c r="B165" s="25"/>
      <c r="C165" s="121" t="s">
        <v>175</v>
      </c>
      <c r="D165" s="121" t="s">
        <v>145</v>
      </c>
      <c r="E165" s="122" t="s">
        <v>176</v>
      </c>
      <c r="F165" s="336" t="s">
        <v>684</v>
      </c>
      <c r="G165" s="124" t="s">
        <v>148</v>
      </c>
      <c r="H165" s="125">
        <v>4</v>
      </c>
      <c r="I165" s="296"/>
      <c r="J165" s="126">
        <f>ROUND(I165*H165,2)</f>
        <v>0</v>
      </c>
      <c r="K165" s="297"/>
      <c r="L165" s="264"/>
      <c r="M165" s="298" t="s">
        <v>1</v>
      </c>
      <c r="N165" s="299" t="s">
        <v>38</v>
      </c>
      <c r="O165" s="300"/>
      <c r="P165" s="301">
        <f>O165*H165</f>
        <v>0</v>
      </c>
      <c r="Q165" s="301">
        <v>0.0382</v>
      </c>
      <c r="R165" s="301">
        <f>Q165*H165</f>
        <v>0.1528</v>
      </c>
      <c r="S165" s="301">
        <v>0</v>
      </c>
      <c r="T165" s="302">
        <f>S165*H165</f>
        <v>0</v>
      </c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R165" s="303" t="s">
        <v>149</v>
      </c>
      <c r="AT165" s="303" t="s">
        <v>145</v>
      </c>
      <c r="AU165" s="303" t="s">
        <v>83</v>
      </c>
      <c r="AY165" s="262" t="s">
        <v>142</v>
      </c>
      <c r="BE165" s="274">
        <f>IF(N165="základní",J165,0)</f>
        <v>0</v>
      </c>
      <c r="BF165" s="274">
        <f>IF(N165="snížená",J165,0)</f>
        <v>0</v>
      </c>
      <c r="BG165" s="274">
        <f>IF(N165="zákl. přenesená",J165,0)</f>
        <v>0</v>
      </c>
      <c r="BH165" s="274">
        <f>IF(N165="sníž. přenesená",J165,0)</f>
        <v>0</v>
      </c>
      <c r="BI165" s="274">
        <f>IF(N165="nulová",J165,0)</f>
        <v>0</v>
      </c>
      <c r="BJ165" s="262" t="s">
        <v>78</v>
      </c>
      <c r="BK165" s="274">
        <f>ROUND(I165*H165,2)</f>
        <v>0</v>
      </c>
      <c r="BL165" s="262" t="s">
        <v>149</v>
      </c>
      <c r="BM165" s="303" t="s">
        <v>177</v>
      </c>
    </row>
    <row r="166" spans="1:65" s="266" customFormat="1" ht="24" customHeight="1">
      <c r="A166" s="260"/>
      <c r="B166" s="25"/>
      <c r="C166" s="121" t="s">
        <v>178</v>
      </c>
      <c r="D166" s="121" t="s">
        <v>145</v>
      </c>
      <c r="E166" s="122" t="s">
        <v>179</v>
      </c>
      <c r="F166" s="336" t="s">
        <v>685</v>
      </c>
      <c r="G166" s="124" t="s">
        <v>158</v>
      </c>
      <c r="H166" s="125">
        <v>360</v>
      </c>
      <c r="I166" s="296"/>
      <c r="J166" s="126">
        <f>ROUND(I166*H166,2)</f>
        <v>0</v>
      </c>
      <c r="K166" s="297"/>
      <c r="L166" s="264"/>
      <c r="M166" s="298" t="s">
        <v>1</v>
      </c>
      <c r="N166" s="299" t="s">
        <v>38</v>
      </c>
      <c r="O166" s="300"/>
      <c r="P166" s="301">
        <f>O166*H166</f>
        <v>0</v>
      </c>
      <c r="Q166" s="301">
        <v>0</v>
      </c>
      <c r="R166" s="301">
        <f>Q166*H166</f>
        <v>0</v>
      </c>
      <c r="S166" s="301">
        <v>0</v>
      </c>
      <c r="T166" s="302">
        <f>S166*H166</f>
        <v>0</v>
      </c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R166" s="303" t="s">
        <v>149</v>
      </c>
      <c r="AT166" s="303" t="s">
        <v>145</v>
      </c>
      <c r="AU166" s="303" t="s">
        <v>83</v>
      </c>
      <c r="AY166" s="262" t="s">
        <v>142</v>
      </c>
      <c r="BE166" s="274">
        <f>IF(N166="základní",J166,0)</f>
        <v>0</v>
      </c>
      <c r="BF166" s="274">
        <f>IF(N166="snížená",J166,0)</f>
        <v>0</v>
      </c>
      <c r="BG166" s="274">
        <f>IF(N166="zákl. přenesená",J166,0)</f>
        <v>0</v>
      </c>
      <c r="BH166" s="274">
        <f>IF(N166="sníž. přenesená",J166,0)</f>
        <v>0</v>
      </c>
      <c r="BI166" s="274">
        <f>IF(N166="nulová",J166,0)</f>
        <v>0</v>
      </c>
      <c r="BJ166" s="262" t="s">
        <v>78</v>
      </c>
      <c r="BK166" s="274">
        <f>ROUND(I166*H166,2)</f>
        <v>0</v>
      </c>
      <c r="BL166" s="262" t="s">
        <v>149</v>
      </c>
      <c r="BM166" s="303" t="s">
        <v>180</v>
      </c>
    </row>
    <row r="167" spans="1:63" s="287" customFormat="1" ht="22.9" customHeight="1">
      <c r="A167" s="115"/>
      <c r="B167" s="114"/>
      <c r="C167" s="115"/>
      <c r="D167" s="116" t="s">
        <v>72</v>
      </c>
      <c r="E167" s="119" t="s">
        <v>181</v>
      </c>
      <c r="F167" s="119" t="s">
        <v>182</v>
      </c>
      <c r="G167" s="115"/>
      <c r="H167" s="115"/>
      <c r="J167" s="120">
        <f>BK167</f>
        <v>0</v>
      </c>
      <c r="L167" s="288"/>
      <c r="M167" s="290"/>
      <c r="N167" s="291"/>
      <c r="O167" s="291"/>
      <c r="P167" s="292">
        <f>SUM(P168:P202)</f>
        <v>0</v>
      </c>
      <c r="Q167" s="291"/>
      <c r="R167" s="292">
        <f>SUM(R168:R202)</f>
        <v>0.007953</v>
      </c>
      <c r="S167" s="291"/>
      <c r="T167" s="293">
        <f>SUM(T168:T202)</f>
        <v>1.06766</v>
      </c>
      <c r="AR167" s="289" t="s">
        <v>78</v>
      </c>
      <c r="AT167" s="294" t="s">
        <v>72</v>
      </c>
      <c r="AU167" s="294" t="s">
        <v>78</v>
      </c>
      <c r="AY167" s="289" t="s">
        <v>142</v>
      </c>
      <c r="BK167" s="295">
        <f>SUM(BK168:BK202)</f>
        <v>0</v>
      </c>
    </row>
    <row r="168" spans="1:65" s="266" customFormat="1" ht="24" customHeight="1">
      <c r="A168" s="260"/>
      <c r="B168" s="25"/>
      <c r="C168" s="121" t="s">
        <v>181</v>
      </c>
      <c r="D168" s="121" t="s">
        <v>145</v>
      </c>
      <c r="E168" s="122" t="s">
        <v>183</v>
      </c>
      <c r="F168" s="336" t="s">
        <v>686</v>
      </c>
      <c r="G168" s="124" t="s">
        <v>184</v>
      </c>
      <c r="H168" s="125">
        <v>1</v>
      </c>
      <c r="I168" s="296"/>
      <c r="J168" s="126">
        <f>ROUND(I168*H168,2)</f>
        <v>0</v>
      </c>
      <c r="K168" s="297"/>
      <c r="L168" s="264"/>
      <c r="M168" s="298" t="s">
        <v>1</v>
      </c>
      <c r="N168" s="299" t="s">
        <v>38</v>
      </c>
      <c r="O168" s="300"/>
      <c r="P168" s="301">
        <f>O168*H168</f>
        <v>0</v>
      </c>
      <c r="Q168" s="301">
        <v>0</v>
      </c>
      <c r="R168" s="301">
        <f>Q168*H168</f>
        <v>0</v>
      </c>
      <c r="S168" s="301">
        <v>0</v>
      </c>
      <c r="T168" s="302">
        <f>S168*H168</f>
        <v>0</v>
      </c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R168" s="303" t="s">
        <v>149</v>
      </c>
      <c r="AT168" s="303" t="s">
        <v>145</v>
      </c>
      <c r="AU168" s="303" t="s">
        <v>83</v>
      </c>
      <c r="AY168" s="262" t="s">
        <v>142</v>
      </c>
      <c r="BE168" s="274">
        <f>IF(N168="základní",J168,0)</f>
        <v>0</v>
      </c>
      <c r="BF168" s="274">
        <f>IF(N168="snížená",J168,0)</f>
        <v>0</v>
      </c>
      <c r="BG168" s="274">
        <f>IF(N168="zákl. přenesená",J168,0)</f>
        <v>0</v>
      </c>
      <c r="BH168" s="274">
        <f>IF(N168="sníž. přenesená",J168,0)</f>
        <v>0</v>
      </c>
      <c r="BI168" s="274">
        <f>IF(N168="nulová",J168,0)</f>
        <v>0</v>
      </c>
      <c r="BJ168" s="262" t="s">
        <v>78</v>
      </c>
      <c r="BK168" s="274">
        <f>ROUND(I168*H168,2)</f>
        <v>0</v>
      </c>
      <c r="BL168" s="262" t="s">
        <v>149</v>
      </c>
      <c r="BM168" s="303" t="s">
        <v>185</v>
      </c>
    </row>
    <row r="169" spans="1:65" s="266" customFormat="1" ht="24" customHeight="1">
      <c r="A169" s="260"/>
      <c r="B169" s="25"/>
      <c r="C169" s="121" t="s">
        <v>186</v>
      </c>
      <c r="D169" s="121" t="s">
        <v>145</v>
      </c>
      <c r="E169" s="122" t="s">
        <v>187</v>
      </c>
      <c r="F169" s="336" t="s">
        <v>687</v>
      </c>
      <c r="G169" s="124" t="s">
        <v>184</v>
      </c>
      <c r="H169" s="125">
        <v>1</v>
      </c>
      <c r="I169" s="296"/>
      <c r="J169" s="126">
        <f>ROUND(I169*H169,2)</f>
        <v>0</v>
      </c>
      <c r="K169" s="297"/>
      <c r="L169" s="264"/>
      <c r="M169" s="298" t="s">
        <v>1</v>
      </c>
      <c r="N169" s="299" t="s">
        <v>38</v>
      </c>
      <c r="O169" s="300"/>
      <c r="P169" s="301">
        <f>O169*H169</f>
        <v>0</v>
      </c>
      <c r="Q169" s="301">
        <v>0</v>
      </c>
      <c r="R169" s="301">
        <f>Q169*H169</f>
        <v>0</v>
      </c>
      <c r="S169" s="301">
        <v>0</v>
      </c>
      <c r="T169" s="302">
        <f>S169*H169</f>
        <v>0</v>
      </c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R169" s="303" t="s">
        <v>149</v>
      </c>
      <c r="AT169" s="303" t="s">
        <v>145</v>
      </c>
      <c r="AU169" s="303" t="s">
        <v>83</v>
      </c>
      <c r="AY169" s="262" t="s">
        <v>142</v>
      </c>
      <c r="BE169" s="274">
        <f>IF(N169="základní",J169,0)</f>
        <v>0</v>
      </c>
      <c r="BF169" s="274">
        <f>IF(N169="snížená",J169,0)</f>
        <v>0</v>
      </c>
      <c r="BG169" s="274">
        <f>IF(N169="zákl. přenesená",J169,0)</f>
        <v>0</v>
      </c>
      <c r="BH169" s="274">
        <f>IF(N169="sníž. přenesená",J169,0)</f>
        <v>0</v>
      </c>
      <c r="BI169" s="274">
        <f>IF(N169="nulová",J169,0)</f>
        <v>0</v>
      </c>
      <c r="BJ169" s="262" t="s">
        <v>78</v>
      </c>
      <c r="BK169" s="274">
        <f>ROUND(I169*H169,2)</f>
        <v>0</v>
      </c>
      <c r="BL169" s="262" t="s">
        <v>149</v>
      </c>
      <c r="BM169" s="303" t="s">
        <v>188</v>
      </c>
    </row>
    <row r="170" spans="1:65" s="266" customFormat="1" ht="24" customHeight="1">
      <c r="A170" s="260"/>
      <c r="B170" s="25"/>
      <c r="C170" s="121" t="s">
        <v>189</v>
      </c>
      <c r="D170" s="121" t="s">
        <v>145</v>
      </c>
      <c r="E170" s="122" t="s">
        <v>190</v>
      </c>
      <c r="F170" s="336" t="s">
        <v>688</v>
      </c>
      <c r="G170" s="124" t="s">
        <v>184</v>
      </c>
      <c r="H170" s="125">
        <v>20</v>
      </c>
      <c r="I170" s="296"/>
      <c r="J170" s="126">
        <f>ROUND(I170*H170,2)</f>
        <v>0</v>
      </c>
      <c r="K170" s="297"/>
      <c r="L170" s="264"/>
      <c r="M170" s="298" t="s">
        <v>1</v>
      </c>
      <c r="N170" s="299" t="s">
        <v>38</v>
      </c>
      <c r="O170" s="300"/>
      <c r="P170" s="301">
        <f>O170*H170</f>
        <v>0</v>
      </c>
      <c r="Q170" s="301">
        <v>0</v>
      </c>
      <c r="R170" s="301">
        <f>Q170*H170</f>
        <v>0</v>
      </c>
      <c r="S170" s="301">
        <v>0</v>
      </c>
      <c r="T170" s="302">
        <f>S170*H170</f>
        <v>0</v>
      </c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R170" s="303" t="s">
        <v>149</v>
      </c>
      <c r="AT170" s="303" t="s">
        <v>145</v>
      </c>
      <c r="AU170" s="303" t="s">
        <v>83</v>
      </c>
      <c r="AY170" s="262" t="s">
        <v>142</v>
      </c>
      <c r="BE170" s="274">
        <f>IF(N170="základní",J170,0)</f>
        <v>0</v>
      </c>
      <c r="BF170" s="274">
        <f>IF(N170="snížená",J170,0)</f>
        <v>0</v>
      </c>
      <c r="BG170" s="274">
        <f>IF(N170="zákl. přenesená",J170,0)</f>
        <v>0</v>
      </c>
      <c r="BH170" s="274">
        <f>IF(N170="sníž. přenesená",J170,0)</f>
        <v>0</v>
      </c>
      <c r="BI170" s="274">
        <f>IF(N170="nulová",J170,0)</f>
        <v>0</v>
      </c>
      <c r="BJ170" s="262" t="s">
        <v>78</v>
      </c>
      <c r="BK170" s="274">
        <f>ROUND(I170*H170,2)</f>
        <v>0</v>
      </c>
      <c r="BL170" s="262" t="s">
        <v>149</v>
      </c>
      <c r="BM170" s="303" t="s">
        <v>191</v>
      </c>
    </row>
    <row r="171" spans="1:51" s="310" customFormat="1" ht="12">
      <c r="A171" s="133"/>
      <c r="B171" s="132"/>
      <c r="C171" s="133"/>
      <c r="D171" s="129" t="s">
        <v>151</v>
      </c>
      <c r="E171" s="133"/>
      <c r="F171" s="338" t="s">
        <v>192</v>
      </c>
      <c r="G171" s="133"/>
      <c r="H171" s="136">
        <v>20</v>
      </c>
      <c r="J171" s="133"/>
      <c r="L171" s="311"/>
      <c r="M171" s="313"/>
      <c r="N171" s="314"/>
      <c r="O171" s="314"/>
      <c r="P171" s="314"/>
      <c r="Q171" s="314"/>
      <c r="R171" s="314"/>
      <c r="S171" s="314"/>
      <c r="T171" s="315"/>
      <c r="AT171" s="312" t="s">
        <v>151</v>
      </c>
      <c r="AU171" s="312" t="s">
        <v>83</v>
      </c>
      <c r="AV171" s="310" t="s">
        <v>83</v>
      </c>
      <c r="AW171" s="310" t="s">
        <v>4</v>
      </c>
      <c r="AX171" s="310" t="s">
        <v>78</v>
      </c>
      <c r="AY171" s="312" t="s">
        <v>142</v>
      </c>
    </row>
    <row r="172" spans="1:65" s="266" customFormat="1" ht="24" customHeight="1">
      <c r="A172" s="260"/>
      <c r="B172" s="25"/>
      <c r="C172" s="121" t="s">
        <v>193</v>
      </c>
      <c r="D172" s="121" t="s">
        <v>145</v>
      </c>
      <c r="E172" s="122" t="s">
        <v>194</v>
      </c>
      <c r="F172" s="336" t="s">
        <v>689</v>
      </c>
      <c r="G172" s="124" t="s">
        <v>184</v>
      </c>
      <c r="H172" s="125">
        <v>20</v>
      </c>
      <c r="I172" s="296"/>
      <c r="J172" s="126">
        <f>ROUND(I172*H172,2)</f>
        <v>0</v>
      </c>
      <c r="K172" s="297"/>
      <c r="L172" s="264"/>
      <c r="M172" s="298" t="s">
        <v>1</v>
      </c>
      <c r="N172" s="299" t="s">
        <v>38</v>
      </c>
      <c r="O172" s="300"/>
      <c r="P172" s="301">
        <f>O172*H172</f>
        <v>0</v>
      </c>
      <c r="Q172" s="301">
        <v>0</v>
      </c>
      <c r="R172" s="301">
        <f>Q172*H172</f>
        <v>0</v>
      </c>
      <c r="S172" s="301">
        <v>0</v>
      </c>
      <c r="T172" s="302">
        <f>S172*H172</f>
        <v>0</v>
      </c>
      <c r="U172" s="263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R172" s="303" t="s">
        <v>149</v>
      </c>
      <c r="AT172" s="303" t="s">
        <v>145</v>
      </c>
      <c r="AU172" s="303" t="s">
        <v>83</v>
      </c>
      <c r="AY172" s="262" t="s">
        <v>142</v>
      </c>
      <c r="BE172" s="274">
        <f>IF(N172="základní",J172,0)</f>
        <v>0</v>
      </c>
      <c r="BF172" s="274">
        <f>IF(N172="snížená",J172,0)</f>
        <v>0</v>
      </c>
      <c r="BG172" s="274">
        <f>IF(N172="zákl. přenesená",J172,0)</f>
        <v>0</v>
      </c>
      <c r="BH172" s="274">
        <f>IF(N172="sníž. přenesená",J172,0)</f>
        <v>0</v>
      </c>
      <c r="BI172" s="274">
        <f>IF(N172="nulová",J172,0)</f>
        <v>0</v>
      </c>
      <c r="BJ172" s="262" t="s">
        <v>78</v>
      </c>
      <c r="BK172" s="274">
        <f>ROUND(I172*H172,2)</f>
        <v>0</v>
      </c>
      <c r="BL172" s="262" t="s">
        <v>149</v>
      </c>
      <c r="BM172" s="303" t="s">
        <v>195</v>
      </c>
    </row>
    <row r="173" spans="1:51" s="310" customFormat="1" ht="12">
      <c r="A173" s="133"/>
      <c r="B173" s="132"/>
      <c r="C173" s="133"/>
      <c r="D173" s="129" t="s">
        <v>151</v>
      </c>
      <c r="E173" s="133"/>
      <c r="F173" s="338" t="s">
        <v>192</v>
      </c>
      <c r="G173" s="133"/>
      <c r="H173" s="136">
        <v>20</v>
      </c>
      <c r="J173" s="133"/>
      <c r="L173" s="311"/>
      <c r="M173" s="313"/>
      <c r="N173" s="314"/>
      <c r="O173" s="314"/>
      <c r="P173" s="314"/>
      <c r="Q173" s="314"/>
      <c r="R173" s="314"/>
      <c r="S173" s="314"/>
      <c r="T173" s="315"/>
      <c r="AT173" s="312" t="s">
        <v>151</v>
      </c>
      <c r="AU173" s="312" t="s">
        <v>83</v>
      </c>
      <c r="AV173" s="310" t="s">
        <v>83</v>
      </c>
      <c r="AW173" s="310" t="s">
        <v>4</v>
      </c>
      <c r="AX173" s="310" t="s">
        <v>78</v>
      </c>
      <c r="AY173" s="312" t="s">
        <v>142</v>
      </c>
    </row>
    <row r="174" spans="1:65" s="266" customFormat="1" ht="24" customHeight="1">
      <c r="A174" s="260"/>
      <c r="B174" s="25"/>
      <c r="C174" s="121" t="s">
        <v>196</v>
      </c>
      <c r="D174" s="121" t="s">
        <v>145</v>
      </c>
      <c r="E174" s="122" t="s">
        <v>197</v>
      </c>
      <c r="F174" s="336" t="s">
        <v>690</v>
      </c>
      <c r="G174" s="124" t="s">
        <v>184</v>
      </c>
      <c r="H174" s="125">
        <v>1</v>
      </c>
      <c r="I174" s="296"/>
      <c r="J174" s="126">
        <f>ROUND(I174*H174,2)</f>
        <v>0</v>
      </c>
      <c r="K174" s="297"/>
      <c r="L174" s="264"/>
      <c r="M174" s="298" t="s">
        <v>1</v>
      </c>
      <c r="N174" s="299" t="s">
        <v>38</v>
      </c>
      <c r="O174" s="300"/>
      <c r="P174" s="301">
        <f>O174*H174</f>
        <v>0</v>
      </c>
      <c r="Q174" s="301">
        <v>0</v>
      </c>
      <c r="R174" s="301">
        <f>Q174*H174</f>
        <v>0</v>
      </c>
      <c r="S174" s="301">
        <v>0</v>
      </c>
      <c r="T174" s="302">
        <f>S174*H174</f>
        <v>0</v>
      </c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R174" s="303" t="s">
        <v>149</v>
      </c>
      <c r="AT174" s="303" t="s">
        <v>145</v>
      </c>
      <c r="AU174" s="303" t="s">
        <v>83</v>
      </c>
      <c r="AY174" s="262" t="s">
        <v>142</v>
      </c>
      <c r="BE174" s="274">
        <f>IF(N174="základní",J174,0)</f>
        <v>0</v>
      </c>
      <c r="BF174" s="274">
        <f>IF(N174="snížená",J174,0)</f>
        <v>0</v>
      </c>
      <c r="BG174" s="274">
        <f>IF(N174="zákl. přenesená",J174,0)</f>
        <v>0</v>
      </c>
      <c r="BH174" s="274">
        <f>IF(N174="sníž. přenesená",J174,0)</f>
        <v>0</v>
      </c>
      <c r="BI174" s="274">
        <f>IF(N174="nulová",J174,0)</f>
        <v>0</v>
      </c>
      <c r="BJ174" s="262" t="s">
        <v>78</v>
      </c>
      <c r="BK174" s="274">
        <f>ROUND(I174*H174,2)</f>
        <v>0</v>
      </c>
      <c r="BL174" s="262" t="s">
        <v>149</v>
      </c>
      <c r="BM174" s="303" t="s">
        <v>198</v>
      </c>
    </row>
    <row r="175" spans="1:65" s="266" customFormat="1" ht="24" customHeight="1">
      <c r="A175" s="260"/>
      <c r="B175" s="25"/>
      <c r="C175" s="121" t="s">
        <v>199</v>
      </c>
      <c r="D175" s="121" t="s">
        <v>145</v>
      </c>
      <c r="E175" s="122" t="s">
        <v>200</v>
      </c>
      <c r="F175" s="336" t="s">
        <v>691</v>
      </c>
      <c r="G175" s="124" t="s">
        <v>184</v>
      </c>
      <c r="H175" s="125">
        <v>1</v>
      </c>
      <c r="I175" s="296"/>
      <c r="J175" s="126">
        <f>ROUND(I175*H175,2)</f>
        <v>0</v>
      </c>
      <c r="K175" s="297"/>
      <c r="L175" s="264"/>
      <c r="M175" s="298" t="s">
        <v>1</v>
      </c>
      <c r="N175" s="299" t="s">
        <v>38</v>
      </c>
      <c r="O175" s="300"/>
      <c r="P175" s="301">
        <f>O175*H175</f>
        <v>0</v>
      </c>
      <c r="Q175" s="301">
        <v>0</v>
      </c>
      <c r="R175" s="301">
        <f>Q175*H175</f>
        <v>0</v>
      </c>
      <c r="S175" s="301">
        <v>0</v>
      </c>
      <c r="T175" s="302">
        <f>S175*H175</f>
        <v>0</v>
      </c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R175" s="303" t="s">
        <v>149</v>
      </c>
      <c r="AT175" s="303" t="s">
        <v>145</v>
      </c>
      <c r="AU175" s="303" t="s">
        <v>83</v>
      </c>
      <c r="AY175" s="262" t="s">
        <v>142</v>
      </c>
      <c r="BE175" s="274">
        <f>IF(N175="základní",J175,0)</f>
        <v>0</v>
      </c>
      <c r="BF175" s="274">
        <f>IF(N175="snížená",J175,0)</f>
        <v>0</v>
      </c>
      <c r="BG175" s="274">
        <f>IF(N175="zákl. přenesená",J175,0)</f>
        <v>0</v>
      </c>
      <c r="BH175" s="274">
        <f>IF(N175="sníž. přenesená",J175,0)</f>
        <v>0</v>
      </c>
      <c r="BI175" s="274">
        <f>IF(N175="nulová",J175,0)</f>
        <v>0</v>
      </c>
      <c r="BJ175" s="262" t="s">
        <v>78</v>
      </c>
      <c r="BK175" s="274">
        <f>ROUND(I175*H175,2)</f>
        <v>0</v>
      </c>
      <c r="BL175" s="262" t="s">
        <v>149</v>
      </c>
      <c r="BM175" s="303" t="s">
        <v>201</v>
      </c>
    </row>
    <row r="176" spans="1:65" s="266" customFormat="1" ht="36" customHeight="1">
      <c r="A176" s="260"/>
      <c r="B176" s="25"/>
      <c r="C176" s="121" t="s">
        <v>8</v>
      </c>
      <c r="D176" s="121" t="s">
        <v>145</v>
      </c>
      <c r="E176" s="122" t="s">
        <v>202</v>
      </c>
      <c r="F176" s="336" t="s">
        <v>692</v>
      </c>
      <c r="G176" s="124" t="s">
        <v>203</v>
      </c>
      <c r="H176" s="125">
        <v>1</v>
      </c>
      <c r="I176" s="296"/>
      <c r="J176" s="126">
        <f>ROUND(I176*H176,2)</f>
        <v>0</v>
      </c>
      <c r="K176" s="297"/>
      <c r="L176" s="264"/>
      <c r="M176" s="298" t="s">
        <v>1</v>
      </c>
      <c r="N176" s="299" t="s">
        <v>38</v>
      </c>
      <c r="O176" s="300"/>
      <c r="P176" s="301">
        <f>O176*H176</f>
        <v>0</v>
      </c>
      <c r="Q176" s="301">
        <v>4E-05</v>
      </c>
      <c r="R176" s="301">
        <f>Q176*H176</f>
        <v>4E-05</v>
      </c>
      <c r="S176" s="301">
        <v>0</v>
      </c>
      <c r="T176" s="302">
        <f>S176*H176</f>
        <v>0</v>
      </c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R176" s="303" t="s">
        <v>149</v>
      </c>
      <c r="AT176" s="303" t="s">
        <v>145</v>
      </c>
      <c r="AU176" s="303" t="s">
        <v>83</v>
      </c>
      <c r="AY176" s="262" t="s">
        <v>142</v>
      </c>
      <c r="BE176" s="274">
        <f>IF(N176="základní",J176,0)</f>
        <v>0</v>
      </c>
      <c r="BF176" s="274">
        <f>IF(N176="snížená",J176,0)</f>
        <v>0</v>
      </c>
      <c r="BG176" s="274">
        <f>IF(N176="zákl. přenesená",J176,0)</f>
        <v>0</v>
      </c>
      <c r="BH176" s="274">
        <f>IF(N176="sníž. přenesená",J176,0)</f>
        <v>0</v>
      </c>
      <c r="BI176" s="274">
        <f>IF(N176="nulová",J176,0)</f>
        <v>0</v>
      </c>
      <c r="BJ176" s="262" t="s">
        <v>78</v>
      </c>
      <c r="BK176" s="274">
        <f>ROUND(I176*H176,2)</f>
        <v>0</v>
      </c>
      <c r="BL176" s="262" t="s">
        <v>149</v>
      </c>
      <c r="BM176" s="303" t="s">
        <v>204</v>
      </c>
    </row>
    <row r="177" spans="1:65" s="266" customFormat="1" ht="24" customHeight="1">
      <c r="A177" s="260"/>
      <c r="B177" s="25"/>
      <c r="C177" s="121" t="s">
        <v>205</v>
      </c>
      <c r="D177" s="121" t="s">
        <v>145</v>
      </c>
      <c r="E177" s="122" t="s">
        <v>206</v>
      </c>
      <c r="F177" s="336" t="s">
        <v>693</v>
      </c>
      <c r="G177" s="124" t="s">
        <v>158</v>
      </c>
      <c r="H177" s="125">
        <v>1650</v>
      </c>
      <c r="I177" s="296"/>
      <c r="J177" s="126">
        <f>ROUND(I177*H177,2)</f>
        <v>0</v>
      </c>
      <c r="K177" s="297"/>
      <c r="L177" s="264"/>
      <c r="M177" s="298" t="s">
        <v>1</v>
      </c>
      <c r="N177" s="299" t="s">
        <v>38</v>
      </c>
      <c r="O177" s="300"/>
      <c r="P177" s="301">
        <f>O177*H177</f>
        <v>0</v>
      </c>
      <c r="Q177" s="301">
        <v>0</v>
      </c>
      <c r="R177" s="301">
        <f>Q177*H177</f>
        <v>0</v>
      </c>
      <c r="S177" s="301">
        <v>0</v>
      </c>
      <c r="T177" s="302">
        <f>S177*H177</f>
        <v>0</v>
      </c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R177" s="303" t="s">
        <v>149</v>
      </c>
      <c r="AT177" s="303" t="s">
        <v>145</v>
      </c>
      <c r="AU177" s="303" t="s">
        <v>83</v>
      </c>
      <c r="AY177" s="262" t="s">
        <v>142</v>
      </c>
      <c r="BE177" s="274">
        <f>IF(N177="základní",J177,0)</f>
        <v>0</v>
      </c>
      <c r="BF177" s="274">
        <f>IF(N177="snížená",J177,0)</f>
        <v>0</v>
      </c>
      <c r="BG177" s="274">
        <f>IF(N177="zákl. přenesená",J177,0)</f>
        <v>0</v>
      </c>
      <c r="BH177" s="274">
        <f>IF(N177="sníž. přenesená",J177,0)</f>
        <v>0</v>
      </c>
      <c r="BI177" s="274">
        <f>IF(N177="nulová",J177,0)</f>
        <v>0</v>
      </c>
      <c r="BJ177" s="262" t="s">
        <v>78</v>
      </c>
      <c r="BK177" s="274">
        <f>ROUND(I177*H177,2)</f>
        <v>0</v>
      </c>
      <c r="BL177" s="262" t="s">
        <v>149</v>
      </c>
      <c r="BM177" s="303" t="s">
        <v>207</v>
      </c>
    </row>
    <row r="178" spans="1:51" s="310" customFormat="1" ht="12">
      <c r="A178" s="133"/>
      <c r="B178" s="132"/>
      <c r="C178" s="133"/>
      <c r="D178" s="129" t="s">
        <v>151</v>
      </c>
      <c r="E178" s="133"/>
      <c r="F178" s="338" t="s">
        <v>208</v>
      </c>
      <c r="G178" s="133"/>
      <c r="H178" s="136">
        <v>1650</v>
      </c>
      <c r="J178" s="133"/>
      <c r="L178" s="311"/>
      <c r="M178" s="313"/>
      <c r="N178" s="314"/>
      <c r="O178" s="314"/>
      <c r="P178" s="314"/>
      <c r="Q178" s="314"/>
      <c r="R178" s="314"/>
      <c r="S178" s="314"/>
      <c r="T178" s="315"/>
      <c r="AT178" s="312" t="s">
        <v>151</v>
      </c>
      <c r="AU178" s="312" t="s">
        <v>83</v>
      </c>
      <c r="AV178" s="310" t="s">
        <v>83</v>
      </c>
      <c r="AW178" s="310" t="s">
        <v>4</v>
      </c>
      <c r="AX178" s="310" t="s">
        <v>78</v>
      </c>
      <c r="AY178" s="312" t="s">
        <v>142</v>
      </c>
    </row>
    <row r="179" spans="1:65" s="266" customFormat="1" ht="36" customHeight="1">
      <c r="A179" s="260"/>
      <c r="B179" s="25"/>
      <c r="C179" s="121" t="s">
        <v>209</v>
      </c>
      <c r="D179" s="121" t="s">
        <v>145</v>
      </c>
      <c r="E179" s="122" t="s">
        <v>210</v>
      </c>
      <c r="F179" s="336" t="s">
        <v>732</v>
      </c>
      <c r="G179" s="124" t="s">
        <v>203</v>
      </c>
      <c r="H179" s="125">
        <v>1</v>
      </c>
      <c r="I179" s="296"/>
      <c r="J179" s="126">
        <f>ROUND(I179*H179,2)</f>
        <v>0</v>
      </c>
      <c r="K179" s="297"/>
      <c r="L179" s="264"/>
      <c r="M179" s="298" t="s">
        <v>1</v>
      </c>
      <c r="N179" s="299" t="s">
        <v>38</v>
      </c>
      <c r="O179" s="300"/>
      <c r="P179" s="301">
        <f>O179*H179</f>
        <v>0</v>
      </c>
      <c r="Q179" s="301">
        <v>0.00063</v>
      </c>
      <c r="R179" s="301">
        <f>Q179*H179</f>
        <v>0.00063</v>
      </c>
      <c r="S179" s="301">
        <v>0</v>
      </c>
      <c r="T179" s="302">
        <f>S179*H179</f>
        <v>0</v>
      </c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R179" s="303" t="s">
        <v>149</v>
      </c>
      <c r="AT179" s="303" t="s">
        <v>145</v>
      </c>
      <c r="AU179" s="303" t="s">
        <v>83</v>
      </c>
      <c r="AY179" s="262" t="s">
        <v>142</v>
      </c>
      <c r="BE179" s="274">
        <f>IF(N179="základní",J179,0)</f>
        <v>0</v>
      </c>
      <c r="BF179" s="274">
        <f>IF(N179="snížená",J179,0)</f>
        <v>0</v>
      </c>
      <c r="BG179" s="274">
        <f>IF(N179="zákl. přenesená",J179,0)</f>
        <v>0</v>
      </c>
      <c r="BH179" s="274">
        <f>IF(N179="sníž. přenesená",J179,0)</f>
        <v>0</v>
      </c>
      <c r="BI179" s="274">
        <f>IF(N179="nulová",J179,0)</f>
        <v>0</v>
      </c>
      <c r="BJ179" s="262" t="s">
        <v>78</v>
      </c>
      <c r="BK179" s="274">
        <f>ROUND(I179*H179,2)</f>
        <v>0</v>
      </c>
      <c r="BL179" s="262" t="s">
        <v>149</v>
      </c>
      <c r="BM179" s="303" t="s">
        <v>211</v>
      </c>
    </row>
    <row r="180" spans="1:65" s="266" customFormat="1" ht="36" customHeight="1">
      <c r="A180" s="260"/>
      <c r="B180" s="25"/>
      <c r="C180" s="121" t="s">
        <v>212</v>
      </c>
      <c r="D180" s="121" t="s">
        <v>145</v>
      </c>
      <c r="E180" s="122" t="s">
        <v>213</v>
      </c>
      <c r="F180" s="336" t="s">
        <v>694</v>
      </c>
      <c r="G180" s="124" t="s">
        <v>148</v>
      </c>
      <c r="H180" s="125">
        <v>1</v>
      </c>
      <c r="I180" s="296"/>
      <c r="J180" s="126">
        <f>ROUND(I180*H180,2)</f>
        <v>0</v>
      </c>
      <c r="K180" s="297"/>
      <c r="L180" s="264"/>
      <c r="M180" s="298" t="s">
        <v>1</v>
      </c>
      <c r="N180" s="299" t="s">
        <v>38</v>
      </c>
      <c r="O180" s="300"/>
      <c r="P180" s="301">
        <f>O180*H180</f>
        <v>0</v>
      </c>
      <c r="Q180" s="301">
        <v>0</v>
      </c>
      <c r="R180" s="301">
        <f>Q180*H180</f>
        <v>0</v>
      </c>
      <c r="S180" s="301">
        <v>0.015</v>
      </c>
      <c r="T180" s="302">
        <f>S180*H180</f>
        <v>0.015</v>
      </c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R180" s="303" t="s">
        <v>149</v>
      </c>
      <c r="AT180" s="303" t="s">
        <v>145</v>
      </c>
      <c r="AU180" s="303" t="s">
        <v>83</v>
      </c>
      <c r="AY180" s="262" t="s">
        <v>142</v>
      </c>
      <c r="BE180" s="274">
        <f>IF(N180="základní",J180,0)</f>
        <v>0</v>
      </c>
      <c r="BF180" s="274">
        <f>IF(N180="snížená",J180,0)</f>
        <v>0</v>
      </c>
      <c r="BG180" s="274">
        <f>IF(N180="zákl. přenesená",J180,0)</f>
        <v>0</v>
      </c>
      <c r="BH180" s="274">
        <f>IF(N180="sníž. přenesená",J180,0)</f>
        <v>0</v>
      </c>
      <c r="BI180" s="274">
        <f>IF(N180="nulová",J180,0)</f>
        <v>0</v>
      </c>
      <c r="BJ180" s="262" t="s">
        <v>78</v>
      </c>
      <c r="BK180" s="274">
        <f>ROUND(I180*H180,2)</f>
        <v>0</v>
      </c>
      <c r="BL180" s="262" t="s">
        <v>149</v>
      </c>
      <c r="BM180" s="303" t="s">
        <v>214</v>
      </c>
    </row>
    <row r="181" spans="1:51" s="304" customFormat="1" ht="12">
      <c r="A181" s="128"/>
      <c r="B181" s="127"/>
      <c r="C181" s="128"/>
      <c r="D181" s="129" t="s">
        <v>151</v>
      </c>
      <c r="E181" s="130" t="s">
        <v>1</v>
      </c>
      <c r="F181" s="131" t="s">
        <v>215</v>
      </c>
      <c r="G181" s="128"/>
      <c r="H181" s="130" t="s">
        <v>1</v>
      </c>
      <c r="J181" s="128"/>
      <c r="L181" s="305"/>
      <c r="M181" s="307"/>
      <c r="N181" s="308"/>
      <c r="O181" s="308"/>
      <c r="P181" s="308"/>
      <c r="Q181" s="308"/>
      <c r="R181" s="308"/>
      <c r="S181" s="308"/>
      <c r="T181" s="309"/>
      <c r="AT181" s="306" t="s">
        <v>151</v>
      </c>
      <c r="AU181" s="306" t="s">
        <v>83</v>
      </c>
      <c r="AV181" s="304" t="s">
        <v>78</v>
      </c>
      <c r="AW181" s="304" t="s">
        <v>29</v>
      </c>
      <c r="AX181" s="304" t="s">
        <v>73</v>
      </c>
      <c r="AY181" s="306" t="s">
        <v>142</v>
      </c>
    </row>
    <row r="182" spans="1:51" s="310" customFormat="1" ht="12">
      <c r="A182" s="133"/>
      <c r="B182" s="132"/>
      <c r="C182" s="133"/>
      <c r="D182" s="129" t="s">
        <v>151</v>
      </c>
      <c r="E182" s="134" t="s">
        <v>1</v>
      </c>
      <c r="F182" s="135" t="s">
        <v>78</v>
      </c>
      <c r="G182" s="133"/>
      <c r="H182" s="136">
        <v>1</v>
      </c>
      <c r="J182" s="133"/>
      <c r="L182" s="311"/>
      <c r="M182" s="313"/>
      <c r="N182" s="314"/>
      <c r="O182" s="314"/>
      <c r="P182" s="314"/>
      <c r="Q182" s="314"/>
      <c r="R182" s="314"/>
      <c r="S182" s="314"/>
      <c r="T182" s="315"/>
      <c r="AT182" s="312" t="s">
        <v>151</v>
      </c>
      <c r="AU182" s="312" t="s">
        <v>83</v>
      </c>
      <c r="AV182" s="310" t="s">
        <v>83</v>
      </c>
      <c r="AW182" s="310" t="s">
        <v>29</v>
      </c>
      <c r="AX182" s="310" t="s">
        <v>78</v>
      </c>
      <c r="AY182" s="312" t="s">
        <v>142</v>
      </c>
    </row>
    <row r="183" spans="1:65" s="266" customFormat="1" ht="36" customHeight="1">
      <c r="A183" s="260"/>
      <c r="B183" s="25"/>
      <c r="C183" s="121" t="s">
        <v>216</v>
      </c>
      <c r="D183" s="121" t="s">
        <v>145</v>
      </c>
      <c r="E183" s="122" t="s">
        <v>217</v>
      </c>
      <c r="F183" s="336" t="s">
        <v>695</v>
      </c>
      <c r="G183" s="124" t="s">
        <v>218</v>
      </c>
      <c r="H183" s="125">
        <v>46.695</v>
      </c>
      <c r="I183" s="296"/>
      <c r="J183" s="126">
        <f>ROUND(I183*H183,2)</f>
        <v>0</v>
      </c>
      <c r="K183" s="297"/>
      <c r="L183" s="264"/>
      <c r="M183" s="298" t="s">
        <v>1</v>
      </c>
      <c r="N183" s="299" t="s">
        <v>38</v>
      </c>
      <c r="O183" s="300"/>
      <c r="P183" s="301">
        <f>O183*H183</f>
        <v>0</v>
      </c>
      <c r="Q183" s="301">
        <v>0</v>
      </c>
      <c r="R183" s="301">
        <f>Q183*H183</f>
        <v>0</v>
      </c>
      <c r="S183" s="301">
        <v>0.018</v>
      </c>
      <c r="T183" s="302">
        <f>S183*H183</f>
        <v>0.84051</v>
      </c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R183" s="303" t="s">
        <v>149</v>
      </c>
      <c r="AT183" s="303" t="s">
        <v>145</v>
      </c>
      <c r="AU183" s="303" t="s">
        <v>83</v>
      </c>
      <c r="AY183" s="262" t="s">
        <v>142</v>
      </c>
      <c r="BE183" s="274">
        <f>IF(N183="základní",J183,0)</f>
        <v>0</v>
      </c>
      <c r="BF183" s="274">
        <f>IF(N183="snížená",J183,0)</f>
        <v>0</v>
      </c>
      <c r="BG183" s="274">
        <f>IF(N183="zákl. přenesená",J183,0)</f>
        <v>0</v>
      </c>
      <c r="BH183" s="274">
        <f>IF(N183="sníž. přenesená",J183,0)</f>
        <v>0</v>
      </c>
      <c r="BI183" s="274">
        <f>IF(N183="nulová",J183,0)</f>
        <v>0</v>
      </c>
      <c r="BJ183" s="262" t="s">
        <v>78</v>
      </c>
      <c r="BK183" s="274">
        <f>ROUND(I183*H183,2)</f>
        <v>0</v>
      </c>
      <c r="BL183" s="262" t="s">
        <v>149</v>
      </c>
      <c r="BM183" s="303" t="s">
        <v>219</v>
      </c>
    </row>
    <row r="184" spans="1:51" s="310" customFormat="1" ht="12">
      <c r="A184" s="133"/>
      <c r="B184" s="132"/>
      <c r="C184" s="133"/>
      <c r="D184" s="129" t="s">
        <v>151</v>
      </c>
      <c r="E184" s="134" t="s">
        <v>1</v>
      </c>
      <c r="F184" s="338" t="s">
        <v>220</v>
      </c>
      <c r="G184" s="133"/>
      <c r="H184" s="136">
        <v>6.95</v>
      </c>
      <c r="J184" s="133"/>
      <c r="L184" s="311"/>
      <c r="M184" s="313"/>
      <c r="N184" s="314"/>
      <c r="O184" s="314"/>
      <c r="P184" s="314"/>
      <c r="Q184" s="314"/>
      <c r="R184" s="314"/>
      <c r="S184" s="314"/>
      <c r="T184" s="315"/>
      <c r="AT184" s="312" t="s">
        <v>151</v>
      </c>
      <c r="AU184" s="312" t="s">
        <v>83</v>
      </c>
      <c r="AV184" s="310" t="s">
        <v>83</v>
      </c>
      <c r="AW184" s="310" t="s">
        <v>29</v>
      </c>
      <c r="AX184" s="310" t="s">
        <v>73</v>
      </c>
      <c r="AY184" s="312" t="s">
        <v>142</v>
      </c>
    </row>
    <row r="185" spans="1:51" s="310" customFormat="1" ht="12">
      <c r="A185" s="133"/>
      <c r="B185" s="132"/>
      <c r="C185" s="133"/>
      <c r="D185" s="129" t="s">
        <v>151</v>
      </c>
      <c r="E185" s="134" t="s">
        <v>1</v>
      </c>
      <c r="F185" s="338" t="s">
        <v>221</v>
      </c>
      <c r="G185" s="133"/>
      <c r="H185" s="136">
        <v>8.18</v>
      </c>
      <c r="J185" s="133"/>
      <c r="L185" s="311"/>
      <c r="M185" s="313"/>
      <c r="N185" s="314"/>
      <c r="O185" s="314"/>
      <c r="P185" s="314"/>
      <c r="Q185" s="314"/>
      <c r="R185" s="314"/>
      <c r="S185" s="314"/>
      <c r="T185" s="315"/>
      <c r="AT185" s="312" t="s">
        <v>151</v>
      </c>
      <c r="AU185" s="312" t="s">
        <v>83</v>
      </c>
      <c r="AV185" s="310" t="s">
        <v>83</v>
      </c>
      <c r="AW185" s="310" t="s">
        <v>29</v>
      </c>
      <c r="AX185" s="310" t="s">
        <v>73</v>
      </c>
      <c r="AY185" s="312" t="s">
        <v>142</v>
      </c>
    </row>
    <row r="186" spans="1:51" s="310" customFormat="1" ht="12">
      <c r="A186" s="133"/>
      <c r="B186" s="132"/>
      <c r="C186" s="133"/>
      <c r="D186" s="129" t="s">
        <v>151</v>
      </c>
      <c r="E186" s="134" t="s">
        <v>1</v>
      </c>
      <c r="F186" s="338" t="s">
        <v>222</v>
      </c>
      <c r="G186" s="133"/>
      <c r="H186" s="136">
        <v>4.145</v>
      </c>
      <c r="J186" s="133"/>
      <c r="L186" s="311"/>
      <c r="M186" s="313"/>
      <c r="N186" s="314"/>
      <c r="O186" s="314"/>
      <c r="P186" s="314"/>
      <c r="Q186" s="314"/>
      <c r="R186" s="314"/>
      <c r="S186" s="314"/>
      <c r="T186" s="315"/>
      <c r="AT186" s="312" t="s">
        <v>151</v>
      </c>
      <c r="AU186" s="312" t="s">
        <v>83</v>
      </c>
      <c r="AV186" s="310" t="s">
        <v>83</v>
      </c>
      <c r="AW186" s="310" t="s">
        <v>29</v>
      </c>
      <c r="AX186" s="310" t="s">
        <v>73</v>
      </c>
      <c r="AY186" s="312" t="s">
        <v>142</v>
      </c>
    </row>
    <row r="187" spans="1:51" s="310" customFormat="1" ht="12">
      <c r="A187" s="133"/>
      <c r="B187" s="132"/>
      <c r="C187" s="133"/>
      <c r="D187" s="129" t="s">
        <v>151</v>
      </c>
      <c r="E187" s="134" t="s">
        <v>1</v>
      </c>
      <c r="F187" s="338" t="s">
        <v>223</v>
      </c>
      <c r="G187" s="133"/>
      <c r="H187" s="136">
        <v>2.42</v>
      </c>
      <c r="J187" s="133"/>
      <c r="L187" s="311"/>
      <c r="M187" s="313"/>
      <c r="N187" s="314"/>
      <c r="O187" s="314"/>
      <c r="P187" s="314"/>
      <c r="Q187" s="314"/>
      <c r="R187" s="314"/>
      <c r="S187" s="314"/>
      <c r="T187" s="315"/>
      <c r="AT187" s="312" t="s">
        <v>151</v>
      </c>
      <c r="AU187" s="312" t="s">
        <v>83</v>
      </c>
      <c r="AV187" s="310" t="s">
        <v>83</v>
      </c>
      <c r="AW187" s="310" t="s">
        <v>29</v>
      </c>
      <c r="AX187" s="310" t="s">
        <v>73</v>
      </c>
      <c r="AY187" s="312" t="s">
        <v>142</v>
      </c>
    </row>
    <row r="188" spans="1:51" s="310" customFormat="1" ht="12">
      <c r="A188" s="133"/>
      <c r="B188" s="132"/>
      <c r="C188" s="133"/>
      <c r="D188" s="129" t="s">
        <v>151</v>
      </c>
      <c r="E188" s="134" t="s">
        <v>1</v>
      </c>
      <c r="F188" s="338" t="s">
        <v>224</v>
      </c>
      <c r="G188" s="133"/>
      <c r="H188" s="136">
        <v>25</v>
      </c>
      <c r="J188" s="133"/>
      <c r="L188" s="311"/>
      <c r="M188" s="313"/>
      <c r="N188" s="314"/>
      <c r="O188" s="314"/>
      <c r="P188" s="314"/>
      <c r="Q188" s="314"/>
      <c r="R188" s="314"/>
      <c r="S188" s="314"/>
      <c r="T188" s="315"/>
      <c r="AT188" s="312" t="s">
        <v>151</v>
      </c>
      <c r="AU188" s="312" t="s">
        <v>83</v>
      </c>
      <c r="AV188" s="310" t="s">
        <v>83</v>
      </c>
      <c r="AW188" s="310" t="s">
        <v>29</v>
      </c>
      <c r="AX188" s="310" t="s">
        <v>73</v>
      </c>
      <c r="AY188" s="312" t="s">
        <v>142</v>
      </c>
    </row>
    <row r="189" spans="1:51" s="316" customFormat="1" ht="12">
      <c r="A189" s="138"/>
      <c r="B189" s="137"/>
      <c r="C189" s="138"/>
      <c r="D189" s="129" t="s">
        <v>151</v>
      </c>
      <c r="E189" s="139" t="s">
        <v>1</v>
      </c>
      <c r="F189" s="339" t="s">
        <v>168</v>
      </c>
      <c r="G189" s="138"/>
      <c r="H189" s="141">
        <v>46.695</v>
      </c>
      <c r="J189" s="138"/>
      <c r="L189" s="317"/>
      <c r="M189" s="319"/>
      <c r="N189" s="320"/>
      <c r="O189" s="320"/>
      <c r="P189" s="320"/>
      <c r="Q189" s="320"/>
      <c r="R189" s="320"/>
      <c r="S189" s="320"/>
      <c r="T189" s="321"/>
      <c r="AT189" s="318" t="s">
        <v>151</v>
      </c>
      <c r="AU189" s="318" t="s">
        <v>83</v>
      </c>
      <c r="AV189" s="316" t="s">
        <v>149</v>
      </c>
      <c r="AW189" s="316" t="s">
        <v>29</v>
      </c>
      <c r="AX189" s="316" t="s">
        <v>78</v>
      </c>
      <c r="AY189" s="318" t="s">
        <v>142</v>
      </c>
    </row>
    <row r="190" spans="1:65" s="266" customFormat="1" ht="36" customHeight="1">
      <c r="A190" s="260"/>
      <c r="B190" s="25"/>
      <c r="C190" s="121" t="s">
        <v>225</v>
      </c>
      <c r="D190" s="121" t="s">
        <v>145</v>
      </c>
      <c r="E190" s="122" t="s">
        <v>226</v>
      </c>
      <c r="F190" s="336" t="s">
        <v>696</v>
      </c>
      <c r="G190" s="124" t="s">
        <v>218</v>
      </c>
      <c r="H190" s="125">
        <v>1.25</v>
      </c>
      <c r="I190" s="296"/>
      <c r="J190" s="126">
        <f>ROUND(I190*H190,2)</f>
        <v>0</v>
      </c>
      <c r="K190" s="297"/>
      <c r="L190" s="264"/>
      <c r="M190" s="298" t="s">
        <v>1</v>
      </c>
      <c r="N190" s="299" t="s">
        <v>38</v>
      </c>
      <c r="O190" s="300"/>
      <c r="P190" s="301">
        <f>O190*H190</f>
        <v>0</v>
      </c>
      <c r="Q190" s="301">
        <v>0.00034</v>
      </c>
      <c r="R190" s="301">
        <f>Q190*H190</f>
        <v>0.00042500000000000003</v>
      </c>
      <c r="S190" s="301">
        <v>0.004</v>
      </c>
      <c r="T190" s="302">
        <f>S190*H190</f>
        <v>0.005</v>
      </c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R190" s="303" t="s">
        <v>149</v>
      </c>
      <c r="AT190" s="303" t="s">
        <v>145</v>
      </c>
      <c r="AU190" s="303" t="s">
        <v>83</v>
      </c>
      <c r="AY190" s="262" t="s">
        <v>142</v>
      </c>
      <c r="BE190" s="274">
        <f>IF(N190="základní",J190,0)</f>
        <v>0</v>
      </c>
      <c r="BF190" s="274">
        <f>IF(N190="snížená",J190,0)</f>
        <v>0</v>
      </c>
      <c r="BG190" s="274">
        <f>IF(N190="zákl. přenesená",J190,0)</f>
        <v>0</v>
      </c>
      <c r="BH190" s="274">
        <f>IF(N190="sníž. přenesená",J190,0)</f>
        <v>0</v>
      </c>
      <c r="BI190" s="274">
        <f>IF(N190="nulová",J190,0)</f>
        <v>0</v>
      </c>
      <c r="BJ190" s="262" t="s">
        <v>78</v>
      </c>
      <c r="BK190" s="274">
        <f>ROUND(I190*H190,2)</f>
        <v>0</v>
      </c>
      <c r="BL190" s="262" t="s">
        <v>149</v>
      </c>
      <c r="BM190" s="303" t="s">
        <v>227</v>
      </c>
    </row>
    <row r="191" spans="1:51" s="304" customFormat="1" ht="12">
      <c r="A191" s="128"/>
      <c r="B191" s="127"/>
      <c r="C191" s="128"/>
      <c r="D191" s="129" t="s">
        <v>151</v>
      </c>
      <c r="E191" s="130" t="s">
        <v>1</v>
      </c>
      <c r="F191" s="337" t="s">
        <v>228</v>
      </c>
      <c r="G191" s="128"/>
      <c r="H191" s="130" t="s">
        <v>1</v>
      </c>
      <c r="J191" s="128"/>
      <c r="L191" s="305"/>
      <c r="M191" s="307"/>
      <c r="N191" s="308"/>
      <c r="O191" s="308"/>
      <c r="P191" s="308"/>
      <c r="Q191" s="308"/>
      <c r="R191" s="308"/>
      <c r="S191" s="308"/>
      <c r="T191" s="309"/>
      <c r="AT191" s="306" t="s">
        <v>151</v>
      </c>
      <c r="AU191" s="306" t="s">
        <v>83</v>
      </c>
      <c r="AV191" s="304" t="s">
        <v>78</v>
      </c>
      <c r="AW191" s="304" t="s">
        <v>29</v>
      </c>
      <c r="AX191" s="304" t="s">
        <v>73</v>
      </c>
      <c r="AY191" s="306" t="s">
        <v>142</v>
      </c>
    </row>
    <row r="192" spans="1:51" s="310" customFormat="1" ht="12">
      <c r="A192" s="133"/>
      <c r="B192" s="132"/>
      <c r="C192" s="133"/>
      <c r="D192" s="129" t="s">
        <v>151</v>
      </c>
      <c r="E192" s="134" t="s">
        <v>1</v>
      </c>
      <c r="F192" s="338" t="s">
        <v>229</v>
      </c>
      <c r="G192" s="133"/>
      <c r="H192" s="136">
        <v>0.8</v>
      </c>
      <c r="J192" s="133"/>
      <c r="L192" s="311"/>
      <c r="M192" s="313"/>
      <c r="N192" s="314"/>
      <c r="O192" s="314"/>
      <c r="P192" s="314"/>
      <c r="Q192" s="314"/>
      <c r="R192" s="314"/>
      <c r="S192" s="314"/>
      <c r="T192" s="315"/>
      <c r="AT192" s="312" t="s">
        <v>151</v>
      </c>
      <c r="AU192" s="312" t="s">
        <v>83</v>
      </c>
      <c r="AV192" s="310" t="s">
        <v>83</v>
      </c>
      <c r="AW192" s="310" t="s">
        <v>29</v>
      </c>
      <c r="AX192" s="310" t="s">
        <v>73</v>
      </c>
      <c r="AY192" s="312" t="s">
        <v>142</v>
      </c>
    </row>
    <row r="193" spans="1:51" s="304" customFormat="1" ht="12">
      <c r="A193" s="128"/>
      <c r="B193" s="127"/>
      <c r="C193" s="128"/>
      <c r="D193" s="129" t="s">
        <v>151</v>
      </c>
      <c r="E193" s="130" t="s">
        <v>1</v>
      </c>
      <c r="F193" s="337" t="s">
        <v>230</v>
      </c>
      <c r="G193" s="128"/>
      <c r="H193" s="130" t="s">
        <v>1</v>
      </c>
      <c r="J193" s="128"/>
      <c r="L193" s="305"/>
      <c r="M193" s="307"/>
      <c r="N193" s="308"/>
      <c r="O193" s="308"/>
      <c r="P193" s="308"/>
      <c r="Q193" s="308"/>
      <c r="R193" s="308"/>
      <c r="S193" s="308"/>
      <c r="T193" s="309"/>
      <c r="AT193" s="306" t="s">
        <v>151</v>
      </c>
      <c r="AU193" s="306" t="s">
        <v>83</v>
      </c>
      <c r="AV193" s="304" t="s">
        <v>78</v>
      </c>
      <c r="AW193" s="304" t="s">
        <v>29</v>
      </c>
      <c r="AX193" s="304" t="s">
        <v>73</v>
      </c>
      <c r="AY193" s="306" t="s">
        <v>142</v>
      </c>
    </row>
    <row r="194" spans="1:51" s="310" customFormat="1" ht="12">
      <c r="A194" s="133"/>
      <c r="B194" s="132"/>
      <c r="C194" s="133"/>
      <c r="D194" s="129" t="s">
        <v>151</v>
      </c>
      <c r="E194" s="134" t="s">
        <v>1</v>
      </c>
      <c r="F194" s="338" t="s">
        <v>231</v>
      </c>
      <c r="G194" s="133"/>
      <c r="H194" s="136">
        <v>0.45</v>
      </c>
      <c r="J194" s="133"/>
      <c r="L194" s="311"/>
      <c r="M194" s="313"/>
      <c r="N194" s="314"/>
      <c r="O194" s="314"/>
      <c r="P194" s="314"/>
      <c r="Q194" s="314"/>
      <c r="R194" s="314"/>
      <c r="S194" s="314"/>
      <c r="T194" s="315"/>
      <c r="AT194" s="312" t="s">
        <v>151</v>
      </c>
      <c r="AU194" s="312" t="s">
        <v>83</v>
      </c>
      <c r="AV194" s="310" t="s">
        <v>83</v>
      </c>
      <c r="AW194" s="310" t="s">
        <v>29</v>
      </c>
      <c r="AX194" s="310" t="s">
        <v>73</v>
      </c>
      <c r="AY194" s="312" t="s">
        <v>142</v>
      </c>
    </row>
    <row r="195" spans="1:51" s="316" customFormat="1" ht="12">
      <c r="A195" s="138"/>
      <c r="B195" s="137"/>
      <c r="C195" s="138"/>
      <c r="D195" s="129" t="s">
        <v>151</v>
      </c>
      <c r="E195" s="139" t="s">
        <v>1</v>
      </c>
      <c r="F195" s="339" t="s">
        <v>168</v>
      </c>
      <c r="G195" s="138"/>
      <c r="H195" s="141">
        <v>1.25</v>
      </c>
      <c r="J195" s="138"/>
      <c r="L195" s="317"/>
      <c r="M195" s="319"/>
      <c r="N195" s="320"/>
      <c r="O195" s="320"/>
      <c r="P195" s="320"/>
      <c r="Q195" s="320"/>
      <c r="R195" s="320"/>
      <c r="S195" s="320"/>
      <c r="T195" s="321"/>
      <c r="AT195" s="318" t="s">
        <v>151</v>
      </c>
      <c r="AU195" s="318" t="s">
        <v>83</v>
      </c>
      <c r="AV195" s="316" t="s">
        <v>149</v>
      </c>
      <c r="AW195" s="316" t="s">
        <v>29</v>
      </c>
      <c r="AX195" s="316" t="s">
        <v>78</v>
      </c>
      <c r="AY195" s="318" t="s">
        <v>142</v>
      </c>
    </row>
    <row r="196" spans="1:65" s="266" customFormat="1" ht="36" customHeight="1">
      <c r="A196" s="260"/>
      <c r="B196" s="25"/>
      <c r="C196" s="121" t="s">
        <v>7</v>
      </c>
      <c r="D196" s="121" t="s">
        <v>145</v>
      </c>
      <c r="E196" s="122" t="s">
        <v>232</v>
      </c>
      <c r="F196" s="336" t="s">
        <v>697</v>
      </c>
      <c r="G196" s="124" t="s">
        <v>218</v>
      </c>
      <c r="H196" s="125">
        <v>0.9</v>
      </c>
      <c r="I196" s="296"/>
      <c r="J196" s="126">
        <f>ROUND(I196*H196,2)</f>
        <v>0</v>
      </c>
      <c r="K196" s="297"/>
      <c r="L196" s="264"/>
      <c r="M196" s="298" t="s">
        <v>1</v>
      </c>
      <c r="N196" s="299" t="s">
        <v>38</v>
      </c>
      <c r="O196" s="300"/>
      <c r="P196" s="301">
        <f>O196*H196</f>
        <v>0</v>
      </c>
      <c r="Q196" s="301">
        <v>0.00074</v>
      </c>
      <c r="R196" s="301">
        <f>Q196*H196</f>
        <v>0.000666</v>
      </c>
      <c r="S196" s="301">
        <v>0.008</v>
      </c>
      <c r="T196" s="302">
        <f>S196*H196</f>
        <v>0.007200000000000001</v>
      </c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R196" s="303" t="s">
        <v>149</v>
      </c>
      <c r="AT196" s="303" t="s">
        <v>145</v>
      </c>
      <c r="AU196" s="303" t="s">
        <v>83</v>
      </c>
      <c r="AY196" s="262" t="s">
        <v>142</v>
      </c>
      <c r="BE196" s="274">
        <f>IF(N196="základní",J196,0)</f>
        <v>0</v>
      </c>
      <c r="BF196" s="274">
        <f>IF(N196="snížená",J196,0)</f>
        <v>0</v>
      </c>
      <c r="BG196" s="274">
        <f>IF(N196="zákl. přenesená",J196,0)</f>
        <v>0</v>
      </c>
      <c r="BH196" s="274">
        <f>IF(N196="sníž. přenesená",J196,0)</f>
        <v>0</v>
      </c>
      <c r="BI196" s="274">
        <f>IF(N196="nulová",J196,0)</f>
        <v>0</v>
      </c>
      <c r="BJ196" s="262" t="s">
        <v>78</v>
      </c>
      <c r="BK196" s="274">
        <f>ROUND(I196*H196,2)</f>
        <v>0</v>
      </c>
      <c r="BL196" s="262" t="s">
        <v>149</v>
      </c>
      <c r="BM196" s="303" t="s">
        <v>233</v>
      </c>
    </row>
    <row r="197" spans="1:51" s="304" customFormat="1" ht="12">
      <c r="A197" s="128"/>
      <c r="B197" s="127"/>
      <c r="C197" s="128"/>
      <c r="D197" s="129" t="s">
        <v>151</v>
      </c>
      <c r="E197" s="130" t="s">
        <v>1</v>
      </c>
      <c r="F197" s="337" t="s">
        <v>234</v>
      </c>
      <c r="G197" s="128"/>
      <c r="H197" s="130" t="s">
        <v>1</v>
      </c>
      <c r="J197" s="128"/>
      <c r="L197" s="305"/>
      <c r="M197" s="307"/>
      <c r="N197" s="308"/>
      <c r="O197" s="308"/>
      <c r="P197" s="308"/>
      <c r="Q197" s="308"/>
      <c r="R197" s="308"/>
      <c r="S197" s="308"/>
      <c r="T197" s="309"/>
      <c r="AT197" s="306" t="s">
        <v>151</v>
      </c>
      <c r="AU197" s="306" t="s">
        <v>83</v>
      </c>
      <c r="AV197" s="304" t="s">
        <v>78</v>
      </c>
      <c r="AW197" s="304" t="s">
        <v>29</v>
      </c>
      <c r="AX197" s="304" t="s">
        <v>73</v>
      </c>
      <c r="AY197" s="306" t="s">
        <v>142</v>
      </c>
    </row>
    <row r="198" spans="1:51" s="310" customFormat="1" ht="12">
      <c r="A198" s="133"/>
      <c r="B198" s="132"/>
      <c r="C198" s="133"/>
      <c r="D198" s="129" t="s">
        <v>151</v>
      </c>
      <c r="E198" s="134" t="s">
        <v>1</v>
      </c>
      <c r="F198" s="338" t="s">
        <v>235</v>
      </c>
      <c r="G198" s="133"/>
      <c r="H198" s="136">
        <v>0.9</v>
      </c>
      <c r="J198" s="133"/>
      <c r="L198" s="311"/>
      <c r="M198" s="313"/>
      <c r="N198" s="314"/>
      <c r="O198" s="314"/>
      <c r="P198" s="314"/>
      <c r="Q198" s="314"/>
      <c r="R198" s="314"/>
      <c r="S198" s="314"/>
      <c r="T198" s="315"/>
      <c r="AT198" s="312" t="s">
        <v>151</v>
      </c>
      <c r="AU198" s="312" t="s">
        <v>83</v>
      </c>
      <c r="AV198" s="310" t="s">
        <v>83</v>
      </c>
      <c r="AW198" s="310" t="s">
        <v>29</v>
      </c>
      <c r="AX198" s="310" t="s">
        <v>78</v>
      </c>
      <c r="AY198" s="312" t="s">
        <v>142</v>
      </c>
    </row>
    <row r="199" spans="1:65" s="266" customFormat="1" ht="36" customHeight="1">
      <c r="A199" s="260"/>
      <c r="B199" s="25"/>
      <c r="C199" s="121" t="s">
        <v>236</v>
      </c>
      <c r="D199" s="121" t="s">
        <v>145</v>
      </c>
      <c r="E199" s="122" t="s">
        <v>237</v>
      </c>
      <c r="F199" s="336" t="s">
        <v>698</v>
      </c>
      <c r="G199" s="124" t="s">
        <v>218</v>
      </c>
      <c r="H199" s="125">
        <v>0.45</v>
      </c>
      <c r="I199" s="296"/>
      <c r="J199" s="126">
        <f>ROUND(I199*H199,2)</f>
        <v>0</v>
      </c>
      <c r="K199" s="297"/>
      <c r="L199" s="264"/>
      <c r="M199" s="298" t="s">
        <v>1</v>
      </c>
      <c r="N199" s="299" t="s">
        <v>38</v>
      </c>
      <c r="O199" s="300"/>
      <c r="P199" s="301">
        <f>O199*H199</f>
        <v>0</v>
      </c>
      <c r="Q199" s="301">
        <v>0.00096</v>
      </c>
      <c r="R199" s="301">
        <f>Q199*H199</f>
        <v>0.00043200000000000004</v>
      </c>
      <c r="S199" s="301">
        <v>0.031</v>
      </c>
      <c r="T199" s="302">
        <f>S199*H199</f>
        <v>0.01395</v>
      </c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R199" s="303" t="s">
        <v>149</v>
      </c>
      <c r="AT199" s="303" t="s">
        <v>145</v>
      </c>
      <c r="AU199" s="303" t="s">
        <v>83</v>
      </c>
      <c r="AY199" s="262" t="s">
        <v>142</v>
      </c>
      <c r="BE199" s="274">
        <f>IF(N199="základní",J199,0)</f>
        <v>0</v>
      </c>
      <c r="BF199" s="274">
        <f>IF(N199="snížená",J199,0)</f>
        <v>0</v>
      </c>
      <c r="BG199" s="274">
        <f>IF(N199="zákl. přenesená",J199,0)</f>
        <v>0</v>
      </c>
      <c r="BH199" s="274">
        <f>IF(N199="sníž. přenesená",J199,0)</f>
        <v>0</v>
      </c>
      <c r="BI199" s="274">
        <f>IF(N199="nulová",J199,0)</f>
        <v>0</v>
      </c>
      <c r="BJ199" s="262" t="s">
        <v>78</v>
      </c>
      <c r="BK199" s="274">
        <f>ROUND(I199*H199,2)</f>
        <v>0</v>
      </c>
      <c r="BL199" s="262" t="s">
        <v>149</v>
      </c>
      <c r="BM199" s="303" t="s">
        <v>238</v>
      </c>
    </row>
    <row r="200" spans="1:51" s="304" customFormat="1" ht="12">
      <c r="A200" s="128"/>
      <c r="B200" s="127"/>
      <c r="C200" s="128"/>
      <c r="D200" s="129" t="s">
        <v>151</v>
      </c>
      <c r="E200" s="130" t="s">
        <v>1</v>
      </c>
      <c r="F200" s="337" t="s">
        <v>239</v>
      </c>
      <c r="G200" s="128"/>
      <c r="H200" s="130" t="s">
        <v>1</v>
      </c>
      <c r="J200" s="128"/>
      <c r="L200" s="305"/>
      <c r="M200" s="307"/>
      <c r="N200" s="308"/>
      <c r="O200" s="308"/>
      <c r="P200" s="308"/>
      <c r="Q200" s="308"/>
      <c r="R200" s="308"/>
      <c r="S200" s="308"/>
      <c r="T200" s="309"/>
      <c r="AT200" s="306" t="s">
        <v>151</v>
      </c>
      <c r="AU200" s="306" t="s">
        <v>83</v>
      </c>
      <c r="AV200" s="304" t="s">
        <v>78</v>
      </c>
      <c r="AW200" s="304" t="s">
        <v>29</v>
      </c>
      <c r="AX200" s="304" t="s">
        <v>73</v>
      </c>
      <c r="AY200" s="306" t="s">
        <v>142</v>
      </c>
    </row>
    <row r="201" spans="1:51" s="310" customFormat="1" ht="12">
      <c r="A201" s="133"/>
      <c r="B201" s="132"/>
      <c r="C201" s="133"/>
      <c r="D201" s="129" t="s">
        <v>151</v>
      </c>
      <c r="E201" s="134" t="s">
        <v>1</v>
      </c>
      <c r="F201" s="338" t="s">
        <v>231</v>
      </c>
      <c r="G201" s="133"/>
      <c r="H201" s="136">
        <v>0.45</v>
      </c>
      <c r="J201" s="133"/>
      <c r="L201" s="311"/>
      <c r="M201" s="313"/>
      <c r="N201" s="314"/>
      <c r="O201" s="314"/>
      <c r="P201" s="314"/>
      <c r="Q201" s="314"/>
      <c r="R201" s="314"/>
      <c r="S201" s="314"/>
      <c r="T201" s="315"/>
      <c r="AT201" s="312" t="s">
        <v>151</v>
      </c>
      <c r="AU201" s="312" t="s">
        <v>83</v>
      </c>
      <c r="AV201" s="310" t="s">
        <v>83</v>
      </c>
      <c r="AW201" s="310" t="s">
        <v>29</v>
      </c>
      <c r="AX201" s="310" t="s">
        <v>78</v>
      </c>
      <c r="AY201" s="312" t="s">
        <v>142</v>
      </c>
    </row>
    <row r="202" spans="1:65" s="266" customFormat="1" ht="36" customHeight="1">
      <c r="A202" s="260"/>
      <c r="B202" s="25"/>
      <c r="C202" s="121" t="s">
        <v>240</v>
      </c>
      <c r="D202" s="121" t="s">
        <v>145</v>
      </c>
      <c r="E202" s="122" t="s">
        <v>241</v>
      </c>
      <c r="F202" s="336" t="s">
        <v>670</v>
      </c>
      <c r="G202" s="124" t="s">
        <v>242</v>
      </c>
      <c r="H202" s="125">
        <v>6</v>
      </c>
      <c r="I202" s="296"/>
      <c r="J202" s="126">
        <f>ROUND(I202*H202,2)</f>
        <v>0</v>
      </c>
      <c r="K202" s="297"/>
      <c r="L202" s="264"/>
      <c r="M202" s="298" t="s">
        <v>1</v>
      </c>
      <c r="N202" s="299" t="s">
        <v>38</v>
      </c>
      <c r="O202" s="300"/>
      <c r="P202" s="301">
        <f>O202*H202</f>
        <v>0</v>
      </c>
      <c r="Q202" s="301">
        <v>0.00096</v>
      </c>
      <c r="R202" s="301">
        <f>Q202*H202</f>
        <v>0.00576</v>
      </c>
      <c r="S202" s="301">
        <v>0.031</v>
      </c>
      <c r="T202" s="302">
        <f>S202*H202</f>
        <v>0.186</v>
      </c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R202" s="303" t="s">
        <v>149</v>
      </c>
      <c r="AT202" s="303" t="s">
        <v>145</v>
      </c>
      <c r="AU202" s="303" t="s">
        <v>83</v>
      </c>
      <c r="AY202" s="262" t="s">
        <v>142</v>
      </c>
      <c r="BE202" s="274">
        <f>IF(N202="základní",J202,0)</f>
        <v>0</v>
      </c>
      <c r="BF202" s="274">
        <f>IF(N202="snížená",J202,0)</f>
        <v>0</v>
      </c>
      <c r="BG202" s="274">
        <f>IF(N202="zákl. přenesená",J202,0)</f>
        <v>0</v>
      </c>
      <c r="BH202" s="274">
        <f>IF(N202="sníž. přenesená",J202,0)</f>
        <v>0</v>
      </c>
      <c r="BI202" s="274">
        <f>IF(N202="nulová",J202,0)</f>
        <v>0</v>
      </c>
      <c r="BJ202" s="262" t="s">
        <v>78</v>
      </c>
      <c r="BK202" s="274">
        <f>ROUND(I202*H202,2)</f>
        <v>0</v>
      </c>
      <c r="BL202" s="262" t="s">
        <v>149</v>
      </c>
      <c r="BM202" s="303" t="s">
        <v>243</v>
      </c>
    </row>
    <row r="203" spans="1:63" s="287" customFormat="1" ht="22.9" customHeight="1">
      <c r="A203" s="115"/>
      <c r="B203" s="114"/>
      <c r="C203" s="115"/>
      <c r="D203" s="116" t="s">
        <v>72</v>
      </c>
      <c r="E203" s="119" t="s">
        <v>244</v>
      </c>
      <c r="F203" s="119" t="s">
        <v>245</v>
      </c>
      <c r="G203" s="115"/>
      <c r="H203" s="115"/>
      <c r="J203" s="120">
        <f>BK203</f>
        <v>0</v>
      </c>
      <c r="L203" s="288"/>
      <c r="M203" s="290"/>
      <c r="N203" s="291"/>
      <c r="O203" s="291"/>
      <c r="P203" s="292">
        <f>SUM(P204:P208)</f>
        <v>0</v>
      </c>
      <c r="Q203" s="291"/>
      <c r="R203" s="292">
        <f>SUM(R204:R208)</f>
        <v>0</v>
      </c>
      <c r="S203" s="291"/>
      <c r="T203" s="293">
        <f>SUM(T204:T208)</f>
        <v>0</v>
      </c>
      <c r="AR203" s="289" t="s">
        <v>78</v>
      </c>
      <c r="AT203" s="294" t="s">
        <v>72</v>
      </c>
      <c r="AU203" s="294" t="s">
        <v>78</v>
      </c>
      <c r="AY203" s="289" t="s">
        <v>142</v>
      </c>
      <c r="BK203" s="295">
        <f>SUM(BK204:BK208)</f>
        <v>0</v>
      </c>
    </row>
    <row r="204" spans="1:65" s="266" customFormat="1" ht="36" customHeight="1">
      <c r="A204" s="260"/>
      <c r="B204" s="25"/>
      <c r="C204" s="121" t="s">
        <v>246</v>
      </c>
      <c r="D204" s="121" t="s">
        <v>145</v>
      </c>
      <c r="E204" s="122" t="s">
        <v>247</v>
      </c>
      <c r="F204" s="336" t="s">
        <v>699</v>
      </c>
      <c r="G204" s="124" t="s">
        <v>248</v>
      </c>
      <c r="H204" s="125">
        <v>2.274</v>
      </c>
      <c r="I204" s="296"/>
      <c r="J204" s="126">
        <f>ROUND(I204*H204,2)</f>
        <v>0</v>
      </c>
      <c r="K204" s="297"/>
      <c r="L204" s="264"/>
      <c r="M204" s="298" t="s">
        <v>1</v>
      </c>
      <c r="N204" s="299" t="s">
        <v>38</v>
      </c>
      <c r="O204" s="300"/>
      <c r="P204" s="301">
        <f>O204*H204</f>
        <v>0</v>
      </c>
      <c r="Q204" s="301">
        <v>0</v>
      </c>
      <c r="R204" s="301">
        <f>Q204*H204</f>
        <v>0</v>
      </c>
      <c r="S204" s="301">
        <v>0</v>
      </c>
      <c r="T204" s="302">
        <f>S204*H204</f>
        <v>0</v>
      </c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R204" s="303" t="s">
        <v>149</v>
      </c>
      <c r="AT204" s="303" t="s">
        <v>145</v>
      </c>
      <c r="AU204" s="303" t="s">
        <v>83</v>
      </c>
      <c r="AY204" s="262" t="s">
        <v>142</v>
      </c>
      <c r="BE204" s="274">
        <f>IF(N204="základní",J204,0)</f>
        <v>0</v>
      </c>
      <c r="BF204" s="274">
        <f>IF(N204="snížená",J204,0)</f>
        <v>0</v>
      </c>
      <c r="BG204" s="274">
        <f>IF(N204="zákl. přenesená",J204,0)</f>
        <v>0</v>
      </c>
      <c r="BH204" s="274">
        <f>IF(N204="sníž. přenesená",J204,0)</f>
        <v>0</v>
      </c>
      <c r="BI204" s="274">
        <f>IF(N204="nulová",J204,0)</f>
        <v>0</v>
      </c>
      <c r="BJ204" s="262" t="s">
        <v>78</v>
      </c>
      <c r="BK204" s="274">
        <f>ROUND(I204*H204,2)</f>
        <v>0</v>
      </c>
      <c r="BL204" s="262" t="s">
        <v>149</v>
      </c>
      <c r="BM204" s="303" t="s">
        <v>249</v>
      </c>
    </row>
    <row r="205" spans="1:65" s="266" customFormat="1" ht="24" customHeight="1">
      <c r="A205" s="260"/>
      <c r="B205" s="25"/>
      <c r="C205" s="121" t="s">
        <v>250</v>
      </c>
      <c r="D205" s="121" t="s">
        <v>145</v>
      </c>
      <c r="E205" s="122" t="s">
        <v>251</v>
      </c>
      <c r="F205" s="336" t="s">
        <v>252</v>
      </c>
      <c r="G205" s="124" t="s">
        <v>248</v>
      </c>
      <c r="H205" s="125">
        <v>2.274</v>
      </c>
      <c r="I205" s="296"/>
      <c r="J205" s="126">
        <f>ROUND(I205*H205,2)</f>
        <v>0</v>
      </c>
      <c r="K205" s="297"/>
      <c r="L205" s="264"/>
      <c r="M205" s="298" t="s">
        <v>1</v>
      </c>
      <c r="N205" s="299" t="s">
        <v>38</v>
      </c>
      <c r="O205" s="300"/>
      <c r="P205" s="301">
        <f>O205*H205</f>
        <v>0</v>
      </c>
      <c r="Q205" s="301">
        <v>0</v>
      </c>
      <c r="R205" s="301">
        <f>Q205*H205</f>
        <v>0</v>
      </c>
      <c r="S205" s="301">
        <v>0</v>
      </c>
      <c r="T205" s="302">
        <f>S205*H205</f>
        <v>0</v>
      </c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R205" s="303" t="s">
        <v>149</v>
      </c>
      <c r="AT205" s="303" t="s">
        <v>145</v>
      </c>
      <c r="AU205" s="303" t="s">
        <v>83</v>
      </c>
      <c r="AY205" s="262" t="s">
        <v>142</v>
      </c>
      <c r="BE205" s="274">
        <f>IF(N205="základní",J205,0)</f>
        <v>0</v>
      </c>
      <c r="BF205" s="274">
        <f>IF(N205="snížená",J205,0)</f>
        <v>0</v>
      </c>
      <c r="BG205" s="274">
        <f>IF(N205="zákl. přenesená",J205,0)</f>
        <v>0</v>
      </c>
      <c r="BH205" s="274">
        <f>IF(N205="sníž. přenesená",J205,0)</f>
        <v>0</v>
      </c>
      <c r="BI205" s="274">
        <f>IF(N205="nulová",J205,0)</f>
        <v>0</v>
      </c>
      <c r="BJ205" s="262" t="s">
        <v>78</v>
      </c>
      <c r="BK205" s="274">
        <f>ROUND(I205*H205,2)</f>
        <v>0</v>
      </c>
      <c r="BL205" s="262" t="s">
        <v>149</v>
      </c>
      <c r="BM205" s="303" t="s">
        <v>253</v>
      </c>
    </row>
    <row r="206" spans="1:65" s="266" customFormat="1" ht="24" customHeight="1">
      <c r="A206" s="260"/>
      <c r="B206" s="25"/>
      <c r="C206" s="121" t="s">
        <v>254</v>
      </c>
      <c r="D206" s="121" t="s">
        <v>145</v>
      </c>
      <c r="E206" s="122" t="s">
        <v>255</v>
      </c>
      <c r="F206" s="336" t="s">
        <v>256</v>
      </c>
      <c r="G206" s="124" t="s">
        <v>248</v>
      </c>
      <c r="H206" s="125">
        <v>43.206</v>
      </c>
      <c r="I206" s="296"/>
      <c r="J206" s="126">
        <f>ROUND(I206*H206,2)</f>
        <v>0</v>
      </c>
      <c r="K206" s="297"/>
      <c r="L206" s="264"/>
      <c r="M206" s="298" t="s">
        <v>1</v>
      </c>
      <c r="N206" s="299" t="s">
        <v>38</v>
      </c>
      <c r="O206" s="300"/>
      <c r="P206" s="301">
        <f>O206*H206</f>
        <v>0</v>
      </c>
      <c r="Q206" s="301">
        <v>0</v>
      </c>
      <c r="R206" s="301">
        <f>Q206*H206</f>
        <v>0</v>
      </c>
      <c r="S206" s="301">
        <v>0</v>
      </c>
      <c r="T206" s="302">
        <f>S206*H206</f>
        <v>0</v>
      </c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R206" s="303" t="s">
        <v>149</v>
      </c>
      <c r="AT206" s="303" t="s">
        <v>145</v>
      </c>
      <c r="AU206" s="303" t="s">
        <v>83</v>
      </c>
      <c r="AY206" s="262" t="s">
        <v>142</v>
      </c>
      <c r="BE206" s="274">
        <f>IF(N206="základní",J206,0)</f>
        <v>0</v>
      </c>
      <c r="BF206" s="274">
        <f>IF(N206="snížená",J206,0)</f>
        <v>0</v>
      </c>
      <c r="BG206" s="274">
        <f>IF(N206="zákl. přenesená",J206,0)</f>
        <v>0</v>
      </c>
      <c r="BH206" s="274">
        <f>IF(N206="sníž. přenesená",J206,0)</f>
        <v>0</v>
      </c>
      <c r="BI206" s="274">
        <f>IF(N206="nulová",J206,0)</f>
        <v>0</v>
      </c>
      <c r="BJ206" s="262" t="s">
        <v>78</v>
      </c>
      <c r="BK206" s="274">
        <f>ROUND(I206*H206,2)</f>
        <v>0</v>
      </c>
      <c r="BL206" s="262" t="s">
        <v>149</v>
      </c>
      <c r="BM206" s="303" t="s">
        <v>257</v>
      </c>
    </row>
    <row r="207" spans="1:51" s="310" customFormat="1" ht="12">
      <c r="A207" s="133"/>
      <c r="B207" s="132"/>
      <c r="C207" s="133"/>
      <c r="D207" s="129" t="s">
        <v>151</v>
      </c>
      <c r="E207" s="133"/>
      <c r="F207" s="338" t="s">
        <v>258</v>
      </c>
      <c r="G207" s="133"/>
      <c r="H207" s="136">
        <v>43.206</v>
      </c>
      <c r="J207" s="133"/>
      <c r="L207" s="311"/>
      <c r="M207" s="313"/>
      <c r="N207" s="314"/>
      <c r="O207" s="314"/>
      <c r="P207" s="314"/>
      <c r="Q207" s="314"/>
      <c r="R207" s="314"/>
      <c r="S207" s="314"/>
      <c r="T207" s="315"/>
      <c r="AT207" s="312" t="s">
        <v>151</v>
      </c>
      <c r="AU207" s="312" t="s">
        <v>83</v>
      </c>
      <c r="AV207" s="310" t="s">
        <v>83</v>
      </c>
      <c r="AW207" s="310" t="s">
        <v>4</v>
      </c>
      <c r="AX207" s="310" t="s">
        <v>78</v>
      </c>
      <c r="AY207" s="312" t="s">
        <v>142</v>
      </c>
    </row>
    <row r="208" spans="1:65" s="266" customFormat="1" ht="36" customHeight="1">
      <c r="A208" s="260"/>
      <c r="B208" s="25"/>
      <c r="C208" s="121" t="s">
        <v>259</v>
      </c>
      <c r="D208" s="121" t="s">
        <v>145</v>
      </c>
      <c r="E208" s="122" t="s">
        <v>260</v>
      </c>
      <c r="F208" s="336" t="s">
        <v>700</v>
      </c>
      <c r="G208" s="124" t="s">
        <v>248</v>
      </c>
      <c r="H208" s="125">
        <v>1.728</v>
      </c>
      <c r="I208" s="296"/>
      <c r="J208" s="126">
        <f>ROUND(I208*H208,2)</f>
        <v>0</v>
      </c>
      <c r="K208" s="297"/>
      <c r="L208" s="264"/>
      <c r="M208" s="298" t="s">
        <v>1</v>
      </c>
      <c r="N208" s="299" t="s">
        <v>38</v>
      </c>
      <c r="O208" s="300"/>
      <c r="P208" s="301">
        <f>O208*H208</f>
        <v>0</v>
      </c>
      <c r="Q208" s="301">
        <v>0</v>
      </c>
      <c r="R208" s="301">
        <f>Q208*H208</f>
        <v>0</v>
      </c>
      <c r="S208" s="301">
        <v>0</v>
      </c>
      <c r="T208" s="302">
        <f>S208*H208</f>
        <v>0</v>
      </c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R208" s="303" t="s">
        <v>149</v>
      </c>
      <c r="AT208" s="303" t="s">
        <v>145</v>
      </c>
      <c r="AU208" s="303" t="s">
        <v>83</v>
      </c>
      <c r="AY208" s="262" t="s">
        <v>142</v>
      </c>
      <c r="BE208" s="274">
        <f>IF(N208="základní",J208,0)</f>
        <v>0</v>
      </c>
      <c r="BF208" s="274">
        <f>IF(N208="snížená",J208,0)</f>
        <v>0</v>
      </c>
      <c r="BG208" s="274">
        <f>IF(N208="zákl. přenesená",J208,0)</f>
        <v>0</v>
      </c>
      <c r="BH208" s="274">
        <f>IF(N208="sníž. přenesená",J208,0)</f>
        <v>0</v>
      </c>
      <c r="BI208" s="274">
        <f>IF(N208="nulová",J208,0)</f>
        <v>0</v>
      </c>
      <c r="BJ208" s="262" t="s">
        <v>78</v>
      </c>
      <c r="BK208" s="274">
        <f>ROUND(I208*H208,2)</f>
        <v>0</v>
      </c>
      <c r="BL208" s="262" t="s">
        <v>149</v>
      </c>
      <c r="BM208" s="303" t="s">
        <v>261</v>
      </c>
    </row>
    <row r="209" spans="1:63" s="287" customFormat="1" ht="22.9" customHeight="1">
      <c r="A209" s="115"/>
      <c r="B209" s="114"/>
      <c r="C209" s="115"/>
      <c r="D209" s="116" t="s">
        <v>72</v>
      </c>
      <c r="E209" s="119" t="s">
        <v>262</v>
      </c>
      <c r="F209" s="119" t="s">
        <v>263</v>
      </c>
      <c r="G209" s="115"/>
      <c r="H209" s="115"/>
      <c r="J209" s="120">
        <f>BK209</f>
        <v>0</v>
      </c>
      <c r="L209" s="288"/>
      <c r="M209" s="290"/>
      <c r="N209" s="291"/>
      <c r="O209" s="291"/>
      <c r="P209" s="292">
        <f>P210</f>
        <v>0</v>
      </c>
      <c r="Q209" s="291"/>
      <c r="R209" s="292">
        <f>R210</f>
        <v>0</v>
      </c>
      <c r="S209" s="291"/>
      <c r="T209" s="293">
        <f>T210</f>
        <v>0</v>
      </c>
      <c r="AR209" s="289" t="s">
        <v>78</v>
      </c>
      <c r="AT209" s="294" t="s">
        <v>72</v>
      </c>
      <c r="AU209" s="294" t="s">
        <v>78</v>
      </c>
      <c r="AY209" s="289" t="s">
        <v>142</v>
      </c>
      <c r="BK209" s="295">
        <f>BK210</f>
        <v>0</v>
      </c>
    </row>
    <row r="210" spans="1:65" s="266" customFormat="1" ht="12">
      <c r="A210" s="260"/>
      <c r="B210" s="25"/>
      <c r="C210" s="121" t="s">
        <v>264</v>
      </c>
      <c r="D210" s="121" t="s">
        <v>145</v>
      </c>
      <c r="E210" s="122" t="s">
        <v>265</v>
      </c>
      <c r="F210" s="336" t="s">
        <v>701</v>
      </c>
      <c r="G210" s="124" t="s">
        <v>248</v>
      </c>
      <c r="H210" s="125">
        <v>0.464</v>
      </c>
      <c r="I210" s="296"/>
      <c r="J210" s="126">
        <f>ROUND(I210*H210,2)</f>
        <v>0</v>
      </c>
      <c r="K210" s="297"/>
      <c r="L210" s="264"/>
      <c r="M210" s="298" t="s">
        <v>1</v>
      </c>
      <c r="N210" s="299" t="s">
        <v>38</v>
      </c>
      <c r="O210" s="300"/>
      <c r="P210" s="301">
        <f>O210*H210</f>
        <v>0</v>
      </c>
      <c r="Q210" s="301">
        <v>0</v>
      </c>
      <c r="R210" s="301">
        <f>Q210*H210</f>
        <v>0</v>
      </c>
      <c r="S210" s="301">
        <v>0</v>
      </c>
      <c r="T210" s="302">
        <f>S210*H210</f>
        <v>0</v>
      </c>
      <c r="U210" s="263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R210" s="303" t="s">
        <v>149</v>
      </c>
      <c r="AT210" s="303" t="s">
        <v>145</v>
      </c>
      <c r="AU210" s="303" t="s">
        <v>83</v>
      </c>
      <c r="AY210" s="262" t="s">
        <v>142</v>
      </c>
      <c r="BE210" s="274">
        <f>IF(N210="základní",J210,0)</f>
        <v>0</v>
      </c>
      <c r="BF210" s="274">
        <f>IF(N210="snížená",J210,0)</f>
        <v>0</v>
      </c>
      <c r="BG210" s="274">
        <f>IF(N210="zákl. přenesená",J210,0)</f>
        <v>0</v>
      </c>
      <c r="BH210" s="274">
        <f>IF(N210="sníž. přenesená",J210,0)</f>
        <v>0</v>
      </c>
      <c r="BI210" s="274">
        <f>IF(N210="nulová",J210,0)</f>
        <v>0</v>
      </c>
      <c r="BJ210" s="262" t="s">
        <v>78</v>
      </c>
      <c r="BK210" s="274">
        <f>ROUND(I210*H210,2)</f>
        <v>0</v>
      </c>
      <c r="BL210" s="262" t="s">
        <v>149</v>
      </c>
      <c r="BM210" s="303" t="s">
        <v>266</v>
      </c>
    </row>
    <row r="211" spans="1:63" s="287" customFormat="1" ht="25.9" customHeight="1">
      <c r="A211" s="115"/>
      <c r="B211" s="114"/>
      <c r="C211" s="115"/>
      <c r="D211" s="116" t="s">
        <v>72</v>
      </c>
      <c r="E211" s="117" t="s">
        <v>267</v>
      </c>
      <c r="F211" s="117" t="s">
        <v>268</v>
      </c>
      <c r="G211" s="115"/>
      <c r="H211" s="115"/>
      <c r="J211" s="118">
        <f>BK211</f>
        <v>0</v>
      </c>
      <c r="L211" s="288"/>
      <c r="M211" s="290"/>
      <c r="N211" s="291"/>
      <c r="O211" s="291"/>
      <c r="P211" s="292">
        <f>P212+P226+P228+P241+P243+P246+P248+P254+P294+P297+P303+P323</f>
        <v>0</v>
      </c>
      <c r="Q211" s="291"/>
      <c r="R211" s="292">
        <f>R212+R226+R228+R241+R243+R246+R248+R254+R294+R297+R303+R323</f>
        <v>1.1692709</v>
      </c>
      <c r="S211" s="291"/>
      <c r="T211" s="293">
        <f>T212+T226+T228+T241+T243+T246+T248+T254+T294+T297+T303+T323</f>
        <v>1.2061476</v>
      </c>
      <c r="AR211" s="289" t="s">
        <v>83</v>
      </c>
      <c r="AT211" s="294" t="s">
        <v>72</v>
      </c>
      <c r="AU211" s="294" t="s">
        <v>73</v>
      </c>
      <c r="AY211" s="289" t="s">
        <v>142</v>
      </c>
      <c r="BK211" s="295">
        <f>BK212+BK226+BK228+BK241+BK243+BK246+BK248+BK254+BK294+BK297+BK303+BK323</f>
        <v>0</v>
      </c>
    </row>
    <row r="212" spans="1:63" s="287" customFormat="1" ht="22.9" customHeight="1">
      <c r="A212" s="115"/>
      <c r="B212" s="114"/>
      <c r="C212" s="115"/>
      <c r="D212" s="116" t="s">
        <v>72</v>
      </c>
      <c r="E212" s="119" t="s">
        <v>269</v>
      </c>
      <c r="F212" s="119" t="s">
        <v>270</v>
      </c>
      <c r="G212" s="115"/>
      <c r="H212" s="115"/>
      <c r="J212" s="120">
        <f>BK212</f>
        <v>0</v>
      </c>
      <c r="L212" s="288"/>
      <c r="M212" s="290"/>
      <c r="N212" s="291"/>
      <c r="O212" s="291"/>
      <c r="P212" s="292">
        <f>SUM(P213:P225)</f>
        <v>0</v>
      </c>
      <c r="Q212" s="291"/>
      <c r="R212" s="292">
        <f>SUM(R213:R225)</f>
        <v>0</v>
      </c>
      <c r="S212" s="291"/>
      <c r="T212" s="293">
        <f>SUM(T213:T225)</f>
        <v>0</v>
      </c>
      <c r="AR212" s="289" t="s">
        <v>83</v>
      </c>
      <c r="AT212" s="294" t="s">
        <v>72</v>
      </c>
      <c r="AU212" s="294" t="s">
        <v>78</v>
      </c>
      <c r="AY212" s="289" t="s">
        <v>142</v>
      </c>
      <c r="BK212" s="295">
        <f>SUM(BK213:BK225)</f>
        <v>0</v>
      </c>
    </row>
    <row r="213" spans="1:65" s="266" customFormat="1" ht="24">
      <c r="A213" s="260"/>
      <c r="B213" s="25"/>
      <c r="C213" s="121" t="s">
        <v>271</v>
      </c>
      <c r="D213" s="121" t="s">
        <v>145</v>
      </c>
      <c r="E213" s="122" t="s">
        <v>272</v>
      </c>
      <c r="F213" s="336" t="s">
        <v>702</v>
      </c>
      <c r="G213" s="124" t="s">
        <v>158</v>
      </c>
      <c r="H213" s="125">
        <v>9.065</v>
      </c>
      <c r="I213" s="296"/>
      <c r="J213" s="126">
        <f>ROUND(I213*H213,2)</f>
        <v>0</v>
      </c>
      <c r="K213" s="297"/>
      <c r="L213" s="264"/>
      <c r="M213" s="298" t="s">
        <v>1</v>
      </c>
      <c r="N213" s="299" t="s">
        <v>38</v>
      </c>
      <c r="O213" s="300"/>
      <c r="P213" s="301">
        <f>O213*H213</f>
        <v>0</v>
      </c>
      <c r="Q213" s="301">
        <v>0</v>
      </c>
      <c r="R213" s="301">
        <f>Q213*H213</f>
        <v>0</v>
      </c>
      <c r="S213" s="301">
        <v>0</v>
      </c>
      <c r="T213" s="302">
        <f>S213*H213</f>
        <v>0</v>
      </c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R213" s="303" t="s">
        <v>205</v>
      </c>
      <c r="AT213" s="303" t="s">
        <v>145</v>
      </c>
      <c r="AU213" s="303" t="s">
        <v>83</v>
      </c>
      <c r="AY213" s="262" t="s">
        <v>142</v>
      </c>
      <c r="BE213" s="274">
        <f>IF(N213="základní",J213,0)</f>
        <v>0</v>
      </c>
      <c r="BF213" s="274">
        <f>IF(N213="snížená",J213,0)</f>
        <v>0</v>
      </c>
      <c r="BG213" s="274">
        <f>IF(N213="zákl. přenesená",J213,0)</f>
        <v>0</v>
      </c>
      <c r="BH213" s="274">
        <f>IF(N213="sníž. přenesená",J213,0)</f>
        <v>0</v>
      </c>
      <c r="BI213" s="274">
        <f>IF(N213="nulová",J213,0)</f>
        <v>0</v>
      </c>
      <c r="BJ213" s="262" t="s">
        <v>78</v>
      </c>
      <c r="BK213" s="274">
        <f>ROUND(I213*H213,2)</f>
        <v>0</v>
      </c>
      <c r="BL213" s="262" t="s">
        <v>205</v>
      </c>
      <c r="BM213" s="303" t="s">
        <v>273</v>
      </c>
    </row>
    <row r="214" spans="1:51" s="304" customFormat="1" ht="12">
      <c r="A214" s="128"/>
      <c r="B214" s="127"/>
      <c r="C214" s="128"/>
      <c r="D214" s="129" t="s">
        <v>151</v>
      </c>
      <c r="E214" s="130" t="s">
        <v>1</v>
      </c>
      <c r="F214" s="337" t="s">
        <v>274</v>
      </c>
      <c r="G214" s="128"/>
      <c r="H214" s="130" t="s">
        <v>1</v>
      </c>
      <c r="J214" s="128"/>
      <c r="L214" s="305"/>
      <c r="M214" s="307"/>
      <c r="N214" s="308"/>
      <c r="O214" s="308"/>
      <c r="P214" s="308"/>
      <c r="Q214" s="308"/>
      <c r="R214" s="308"/>
      <c r="S214" s="308"/>
      <c r="T214" s="309"/>
      <c r="AT214" s="306" t="s">
        <v>151</v>
      </c>
      <c r="AU214" s="306" t="s">
        <v>83</v>
      </c>
      <c r="AV214" s="304" t="s">
        <v>78</v>
      </c>
      <c r="AW214" s="304" t="s">
        <v>29</v>
      </c>
      <c r="AX214" s="304" t="s">
        <v>73</v>
      </c>
      <c r="AY214" s="306" t="s">
        <v>142</v>
      </c>
    </row>
    <row r="215" spans="1:51" s="310" customFormat="1" ht="12">
      <c r="A215" s="133"/>
      <c r="B215" s="132"/>
      <c r="C215" s="133"/>
      <c r="D215" s="129" t="s">
        <v>151</v>
      </c>
      <c r="E215" s="134" t="s">
        <v>84</v>
      </c>
      <c r="F215" s="338" t="s">
        <v>275</v>
      </c>
      <c r="G215" s="133"/>
      <c r="H215" s="136">
        <v>9.065</v>
      </c>
      <c r="J215" s="133"/>
      <c r="L215" s="311"/>
      <c r="M215" s="313"/>
      <c r="N215" s="314"/>
      <c r="O215" s="314"/>
      <c r="P215" s="314"/>
      <c r="Q215" s="314"/>
      <c r="R215" s="314"/>
      <c r="S215" s="314"/>
      <c r="T215" s="315"/>
      <c r="AT215" s="312" t="s">
        <v>151</v>
      </c>
      <c r="AU215" s="312" t="s">
        <v>83</v>
      </c>
      <c r="AV215" s="310" t="s">
        <v>83</v>
      </c>
      <c r="AW215" s="310" t="s">
        <v>29</v>
      </c>
      <c r="AX215" s="310" t="s">
        <v>78</v>
      </c>
      <c r="AY215" s="312" t="s">
        <v>142</v>
      </c>
    </row>
    <row r="216" spans="1:65" s="266" customFormat="1" ht="24">
      <c r="A216" s="260"/>
      <c r="B216" s="25"/>
      <c r="C216" s="121" t="s">
        <v>276</v>
      </c>
      <c r="D216" s="121" t="s">
        <v>145</v>
      </c>
      <c r="E216" s="122" t="s">
        <v>277</v>
      </c>
      <c r="F216" s="336" t="s">
        <v>703</v>
      </c>
      <c r="G216" s="124" t="s">
        <v>158</v>
      </c>
      <c r="H216" s="125">
        <v>9.065</v>
      </c>
      <c r="I216" s="296"/>
      <c r="J216" s="126">
        <f>ROUND(I216*H216,2)</f>
        <v>0</v>
      </c>
      <c r="K216" s="297"/>
      <c r="L216" s="264"/>
      <c r="M216" s="298" t="s">
        <v>1</v>
      </c>
      <c r="N216" s="299" t="s">
        <v>38</v>
      </c>
      <c r="O216" s="300"/>
      <c r="P216" s="301">
        <f>O216*H216</f>
        <v>0</v>
      </c>
      <c r="Q216" s="301">
        <v>0</v>
      </c>
      <c r="R216" s="301">
        <f>Q216*H216</f>
        <v>0</v>
      </c>
      <c r="S216" s="301">
        <v>0</v>
      </c>
      <c r="T216" s="302">
        <f>S216*H216</f>
        <v>0</v>
      </c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R216" s="303" t="s">
        <v>205</v>
      </c>
      <c r="AT216" s="303" t="s">
        <v>145</v>
      </c>
      <c r="AU216" s="303" t="s">
        <v>83</v>
      </c>
      <c r="AY216" s="262" t="s">
        <v>142</v>
      </c>
      <c r="BE216" s="274">
        <f>IF(N216="základní",J216,0)</f>
        <v>0</v>
      </c>
      <c r="BF216" s="274">
        <f>IF(N216="snížená",J216,0)</f>
        <v>0</v>
      </c>
      <c r="BG216" s="274">
        <f>IF(N216="zákl. přenesená",J216,0)</f>
        <v>0</v>
      </c>
      <c r="BH216" s="274">
        <f>IF(N216="sníž. přenesená",J216,0)</f>
        <v>0</v>
      </c>
      <c r="BI216" s="274">
        <f>IF(N216="nulová",J216,0)</f>
        <v>0</v>
      </c>
      <c r="BJ216" s="262" t="s">
        <v>78</v>
      </c>
      <c r="BK216" s="274">
        <f>ROUND(I216*H216,2)</f>
        <v>0</v>
      </c>
      <c r="BL216" s="262" t="s">
        <v>205</v>
      </c>
      <c r="BM216" s="303" t="s">
        <v>278</v>
      </c>
    </row>
    <row r="217" spans="1:51" s="304" customFormat="1" ht="12">
      <c r="A217" s="128"/>
      <c r="B217" s="127"/>
      <c r="C217" s="128"/>
      <c r="D217" s="129" t="s">
        <v>151</v>
      </c>
      <c r="E217" s="130" t="s">
        <v>1</v>
      </c>
      <c r="F217" s="337" t="s">
        <v>279</v>
      </c>
      <c r="G217" s="128"/>
      <c r="H217" s="130" t="s">
        <v>1</v>
      </c>
      <c r="J217" s="128"/>
      <c r="L217" s="305"/>
      <c r="M217" s="307"/>
      <c r="N217" s="308"/>
      <c r="O217" s="308"/>
      <c r="P217" s="308"/>
      <c r="Q217" s="308"/>
      <c r="R217" s="308"/>
      <c r="S217" s="308"/>
      <c r="T217" s="309"/>
      <c r="AT217" s="306" t="s">
        <v>151</v>
      </c>
      <c r="AU217" s="306" t="s">
        <v>83</v>
      </c>
      <c r="AV217" s="304" t="s">
        <v>78</v>
      </c>
      <c r="AW217" s="304" t="s">
        <v>29</v>
      </c>
      <c r="AX217" s="304" t="s">
        <v>73</v>
      </c>
      <c r="AY217" s="306" t="s">
        <v>142</v>
      </c>
    </row>
    <row r="218" spans="1:51" s="310" customFormat="1" ht="12">
      <c r="A218" s="133"/>
      <c r="B218" s="132"/>
      <c r="C218" s="133"/>
      <c r="D218" s="129" t="s">
        <v>151</v>
      </c>
      <c r="E218" s="134" t="s">
        <v>1</v>
      </c>
      <c r="F218" s="338" t="s">
        <v>84</v>
      </c>
      <c r="G218" s="133"/>
      <c r="H218" s="136">
        <v>9.065</v>
      </c>
      <c r="J218" s="133"/>
      <c r="L218" s="311"/>
      <c r="M218" s="313"/>
      <c r="N218" s="314"/>
      <c r="O218" s="314"/>
      <c r="P218" s="314"/>
      <c r="Q218" s="314"/>
      <c r="R218" s="314"/>
      <c r="S218" s="314"/>
      <c r="T218" s="315"/>
      <c r="AT218" s="312" t="s">
        <v>151</v>
      </c>
      <c r="AU218" s="312" t="s">
        <v>83</v>
      </c>
      <c r="AV218" s="310" t="s">
        <v>83</v>
      </c>
      <c r="AW218" s="310" t="s">
        <v>29</v>
      </c>
      <c r="AX218" s="310" t="s">
        <v>78</v>
      </c>
      <c r="AY218" s="312" t="s">
        <v>142</v>
      </c>
    </row>
    <row r="219" spans="1:65" s="266" customFormat="1" ht="24">
      <c r="A219" s="260"/>
      <c r="B219" s="25"/>
      <c r="C219" s="121" t="s">
        <v>280</v>
      </c>
      <c r="D219" s="121" t="s">
        <v>145</v>
      </c>
      <c r="E219" s="122" t="s">
        <v>281</v>
      </c>
      <c r="F219" s="336" t="s">
        <v>704</v>
      </c>
      <c r="G219" s="124" t="s">
        <v>158</v>
      </c>
      <c r="H219" s="125">
        <v>3.5</v>
      </c>
      <c r="I219" s="296"/>
      <c r="J219" s="126">
        <f>ROUND(I219*H219,2)</f>
        <v>0</v>
      </c>
      <c r="K219" s="297"/>
      <c r="L219" s="264"/>
      <c r="M219" s="298" t="s">
        <v>1</v>
      </c>
      <c r="N219" s="299" t="s">
        <v>38</v>
      </c>
      <c r="O219" s="300"/>
      <c r="P219" s="301">
        <f>O219*H219</f>
        <v>0</v>
      </c>
      <c r="Q219" s="301">
        <v>0</v>
      </c>
      <c r="R219" s="301">
        <f>Q219*H219</f>
        <v>0</v>
      </c>
      <c r="S219" s="301">
        <v>0</v>
      </c>
      <c r="T219" s="302">
        <f>S219*H219</f>
        <v>0</v>
      </c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R219" s="303" t="s">
        <v>205</v>
      </c>
      <c r="AT219" s="303" t="s">
        <v>145</v>
      </c>
      <c r="AU219" s="303" t="s">
        <v>83</v>
      </c>
      <c r="AY219" s="262" t="s">
        <v>142</v>
      </c>
      <c r="BE219" s="274">
        <f>IF(N219="základní",J219,0)</f>
        <v>0</v>
      </c>
      <c r="BF219" s="274">
        <f>IF(N219="snížená",J219,0)</f>
        <v>0</v>
      </c>
      <c r="BG219" s="274">
        <f>IF(N219="zákl. přenesená",J219,0)</f>
        <v>0</v>
      </c>
      <c r="BH219" s="274">
        <f>IF(N219="sníž. přenesená",J219,0)</f>
        <v>0</v>
      </c>
      <c r="BI219" s="274">
        <f>IF(N219="nulová",J219,0)</f>
        <v>0</v>
      </c>
      <c r="BJ219" s="262" t="s">
        <v>78</v>
      </c>
      <c r="BK219" s="274">
        <f>ROUND(I219*H219,2)</f>
        <v>0</v>
      </c>
      <c r="BL219" s="262" t="s">
        <v>205</v>
      </c>
      <c r="BM219" s="303" t="s">
        <v>282</v>
      </c>
    </row>
    <row r="220" spans="1:51" s="304" customFormat="1" ht="12">
      <c r="A220" s="128"/>
      <c r="B220" s="127"/>
      <c r="C220" s="128"/>
      <c r="D220" s="129" t="s">
        <v>151</v>
      </c>
      <c r="E220" s="130" t="s">
        <v>1</v>
      </c>
      <c r="F220" s="337" t="s">
        <v>283</v>
      </c>
      <c r="G220" s="128"/>
      <c r="H220" s="130" t="s">
        <v>1</v>
      </c>
      <c r="J220" s="128"/>
      <c r="L220" s="305"/>
      <c r="M220" s="307"/>
      <c r="N220" s="308"/>
      <c r="O220" s="308"/>
      <c r="P220" s="308"/>
      <c r="Q220" s="308"/>
      <c r="R220" s="308"/>
      <c r="S220" s="308"/>
      <c r="T220" s="309"/>
      <c r="AT220" s="306" t="s">
        <v>151</v>
      </c>
      <c r="AU220" s="306" t="s">
        <v>83</v>
      </c>
      <c r="AV220" s="304" t="s">
        <v>78</v>
      </c>
      <c r="AW220" s="304" t="s">
        <v>29</v>
      </c>
      <c r="AX220" s="304" t="s">
        <v>73</v>
      </c>
      <c r="AY220" s="306" t="s">
        <v>142</v>
      </c>
    </row>
    <row r="221" spans="1:51" s="310" customFormat="1" ht="12">
      <c r="A221" s="133"/>
      <c r="B221" s="132"/>
      <c r="C221" s="133"/>
      <c r="D221" s="129" t="s">
        <v>151</v>
      </c>
      <c r="E221" s="134" t="s">
        <v>1</v>
      </c>
      <c r="F221" s="338" t="s">
        <v>284</v>
      </c>
      <c r="G221" s="133"/>
      <c r="H221" s="136">
        <v>3.5</v>
      </c>
      <c r="J221" s="133"/>
      <c r="L221" s="311"/>
      <c r="M221" s="313"/>
      <c r="N221" s="314"/>
      <c r="O221" s="314"/>
      <c r="P221" s="314"/>
      <c r="Q221" s="314"/>
      <c r="R221" s="314"/>
      <c r="S221" s="314"/>
      <c r="T221" s="315"/>
      <c r="AT221" s="312" t="s">
        <v>151</v>
      </c>
      <c r="AU221" s="312" t="s">
        <v>83</v>
      </c>
      <c r="AV221" s="310" t="s">
        <v>83</v>
      </c>
      <c r="AW221" s="310" t="s">
        <v>29</v>
      </c>
      <c r="AX221" s="310" t="s">
        <v>78</v>
      </c>
      <c r="AY221" s="312" t="s">
        <v>142</v>
      </c>
    </row>
    <row r="222" spans="1:65" s="266" customFormat="1" ht="36">
      <c r="A222" s="260"/>
      <c r="B222" s="25"/>
      <c r="C222" s="121" t="s">
        <v>285</v>
      </c>
      <c r="D222" s="121" t="s">
        <v>145</v>
      </c>
      <c r="E222" s="122" t="s">
        <v>286</v>
      </c>
      <c r="F222" s="336" t="s">
        <v>705</v>
      </c>
      <c r="G222" s="124" t="s">
        <v>158</v>
      </c>
      <c r="H222" s="125">
        <v>3.5</v>
      </c>
      <c r="I222" s="296"/>
      <c r="J222" s="126">
        <f>ROUND(I222*H222,2)</f>
        <v>0</v>
      </c>
      <c r="K222" s="297"/>
      <c r="L222" s="264"/>
      <c r="M222" s="298" t="s">
        <v>1</v>
      </c>
      <c r="N222" s="299" t="s">
        <v>38</v>
      </c>
      <c r="O222" s="300"/>
      <c r="P222" s="301">
        <f>O222*H222</f>
        <v>0</v>
      </c>
      <c r="Q222" s="301">
        <v>0</v>
      </c>
      <c r="R222" s="301">
        <f>Q222*H222</f>
        <v>0</v>
      </c>
      <c r="S222" s="301">
        <v>0</v>
      </c>
      <c r="T222" s="302">
        <f>S222*H222</f>
        <v>0</v>
      </c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R222" s="303" t="s">
        <v>205</v>
      </c>
      <c r="AT222" s="303" t="s">
        <v>145</v>
      </c>
      <c r="AU222" s="303" t="s">
        <v>83</v>
      </c>
      <c r="AY222" s="262" t="s">
        <v>142</v>
      </c>
      <c r="BE222" s="274">
        <f>IF(N222="základní",J222,0)</f>
        <v>0</v>
      </c>
      <c r="BF222" s="274">
        <f>IF(N222="snížená",J222,0)</f>
        <v>0</v>
      </c>
      <c r="BG222" s="274">
        <f>IF(N222="zákl. přenesená",J222,0)</f>
        <v>0</v>
      </c>
      <c r="BH222" s="274">
        <f>IF(N222="sníž. přenesená",J222,0)</f>
        <v>0</v>
      </c>
      <c r="BI222" s="274">
        <f>IF(N222="nulová",J222,0)</f>
        <v>0</v>
      </c>
      <c r="BJ222" s="262" t="s">
        <v>78</v>
      </c>
      <c r="BK222" s="274">
        <f>ROUND(I222*H222,2)</f>
        <v>0</v>
      </c>
      <c r="BL222" s="262" t="s">
        <v>205</v>
      </c>
      <c r="BM222" s="303" t="s">
        <v>287</v>
      </c>
    </row>
    <row r="223" spans="1:51" s="310" customFormat="1" ht="12">
      <c r="A223" s="133"/>
      <c r="B223" s="132"/>
      <c r="C223" s="133"/>
      <c r="D223" s="129" t="s">
        <v>151</v>
      </c>
      <c r="E223" s="134" t="s">
        <v>1</v>
      </c>
      <c r="F223" s="338" t="s">
        <v>284</v>
      </c>
      <c r="G223" s="133"/>
      <c r="H223" s="136">
        <v>3.5</v>
      </c>
      <c r="J223" s="133"/>
      <c r="L223" s="311"/>
      <c r="M223" s="313"/>
      <c r="N223" s="314"/>
      <c r="O223" s="314"/>
      <c r="P223" s="314"/>
      <c r="Q223" s="314"/>
      <c r="R223" s="314"/>
      <c r="S223" s="314"/>
      <c r="T223" s="315"/>
      <c r="AT223" s="312" t="s">
        <v>151</v>
      </c>
      <c r="AU223" s="312" t="s">
        <v>83</v>
      </c>
      <c r="AV223" s="310" t="s">
        <v>83</v>
      </c>
      <c r="AW223" s="310" t="s">
        <v>29</v>
      </c>
      <c r="AX223" s="310" t="s">
        <v>78</v>
      </c>
      <c r="AY223" s="312" t="s">
        <v>142</v>
      </c>
    </row>
    <row r="224" spans="1:65" s="266" customFormat="1" ht="12">
      <c r="A224" s="260"/>
      <c r="B224" s="25"/>
      <c r="C224" s="121" t="s">
        <v>288</v>
      </c>
      <c r="D224" s="121" t="s">
        <v>145</v>
      </c>
      <c r="E224" s="122" t="s">
        <v>289</v>
      </c>
      <c r="F224" s="336" t="s">
        <v>706</v>
      </c>
      <c r="G224" s="124" t="s">
        <v>203</v>
      </c>
      <c r="H224" s="125">
        <v>1</v>
      </c>
      <c r="I224" s="296"/>
      <c r="J224" s="126">
        <f>ROUND(I224*H224,2)</f>
        <v>0</v>
      </c>
      <c r="K224" s="297"/>
      <c r="L224" s="264"/>
      <c r="M224" s="298" t="s">
        <v>1</v>
      </c>
      <c r="N224" s="299" t="s">
        <v>38</v>
      </c>
      <c r="O224" s="300"/>
      <c r="P224" s="301">
        <f>O224*H224</f>
        <v>0</v>
      </c>
      <c r="Q224" s="301">
        <v>0</v>
      </c>
      <c r="R224" s="301">
        <f>Q224*H224</f>
        <v>0</v>
      </c>
      <c r="S224" s="301">
        <v>0</v>
      </c>
      <c r="T224" s="302">
        <f>S224*H224</f>
        <v>0</v>
      </c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R224" s="303" t="s">
        <v>205</v>
      </c>
      <c r="AT224" s="303" t="s">
        <v>145</v>
      </c>
      <c r="AU224" s="303" t="s">
        <v>83</v>
      </c>
      <c r="AY224" s="262" t="s">
        <v>142</v>
      </c>
      <c r="BE224" s="274">
        <f>IF(N224="základní",J224,0)</f>
        <v>0</v>
      </c>
      <c r="BF224" s="274">
        <f>IF(N224="snížená",J224,0)</f>
        <v>0</v>
      </c>
      <c r="BG224" s="274">
        <f>IF(N224="zákl. přenesená",J224,0)</f>
        <v>0</v>
      </c>
      <c r="BH224" s="274">
        <f>IF(N224="sníž. přenesená",J224,0)</f>
        <v>0</v>
      </c>
      <c r="BI224" s="274">
        <f>IF(N224="nulová",J224,0)</f>
        <v>0</v>
      </c>
      <c r="BJ224" s="262" t="s">
        <v>78</v>
      </c>
      <c r="BK224" s="274">
        <f>ROUND(I224*H224,2)</f>
        <v>0</v>
      </c>
      <c r="BL224" s="262" t="s">
        <v>205</v>
      </c>
      <c r="BM224" s="303" t="s">
        <v>290</v>
      </c>
    </row>
    <row r="225" spans="1:65" s="266" customFormat="1" ht="24">
      <c r="A225" s="260"/>
      <c r="B225" s="25"/>
      <c r="C225" s="121" t="s">
        <v>291</v>
      </c>
      <c r="D225" s="121" t="s">
        <v>145</v>
      </c>
      <c r="E225" s="122" t="s">
        <v>292</v>
      </c>
      <c r="F225" s="336" t="s">
        <v>707</v>
      </c>
      <c r="G225" s="124" t="s">
        <v>293</v>
      </c>
      <c r="H225" s="322"/>
      <c r="I225" s="296"/>
      <c r="J225" s="126">
        <f>ROUND(I225*H225,2)</f>
        <v>0</v>
      </c>
      <c r="K225" s="297"/>
      <c r="L225" s="264"/>
      <c r="M225" s="298" t="s">
        <v>1</v>
      </c>
      <c r="N225" s="299" t="s">
        <v>38</v>
      </c>
      <c r="O225" s="300"/>
      <c r="P225" s="301">
        <f>O225*H225</f>
        <v>0</v>
      </c>
      <c r="Q225" s="301">
        <v>0</v>
      </c>
      <c r="R225" s="301">
        <f>Q225*H225</f>
        <v>0</v>
      </c>
      <c r="S225" s="301">
        <v>0</v>
      </c>
      <c r="T225" s="302">
        <f>S225*H225</f>
        <v>0</v>
      </c>
      <c r="U225" s="263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R225" s="303" t="s">
        <v>205</v>
      </c>
      <c r="AT225" s="303" t="s">
        <v>145</v>
      </c>
      <c r="AU225" s="303" t="s">
        <v>83</v>
      </c>
      <c r="AY225" s="262" t="s">
        <v>142</v>
      </c>
      <c r="BE225" s="274">
        <f>IF(N225="základní",J225,0)</f>
        <v>0</v>
      </c>
      <c r="BF225" s="274">
        <f>IF(N225="snížená",J225,0)</f>
        <v>0</v>
      </c>
      <c r="BG225" s="274">
        <f>IF(N225="zákl. přenesená",J225,0)</f>
        <v>0</v>
      </c>
      <c r="BH225" s="274">
        <f>IF(N225="sníž. přenesená",J225,0)</f>
        <v>0</v>
      </c>
      <c r="BI225" s="274">
        <f>IF(N225="nulová",J225,0)</f>
        <v>0</v>
      </c>
      <c r="BJ225" s="262" t="s">
        <v>78</v>
      </c>
      <c r="BK225" s="274">
        <f>ROUND(I225*H225,2)</f>
        <v>0</v>
      </c>
      <c r="BL225" s="262" t="s">
        <v>205</v>
      </c>
      <c r="BM225" s="303" t="s">
        <v>294</v>
      </c>
    </row>
    <row r="226" spans="1:63" s="287" customFormat="1" ht="22.9" customHeight="1">
      <c r="A226" s="115"/>
      <c r="B226" s="114"/>
      <c r="C226" s="115"/>
      <c r="D226" s="116" t="s">
        <v>72</v>
      </c>
      <c r="E226" s="119" t="s">
        <v>295</v>
      </c>
      <c r="F226" s="119" t="s">
        <v>296</v>
      </c>
      <c r="G226" s="115"/>
      <c r="H226" s="115"/>
      <c r="I226" s="115"/>
      <c r="J226" s="120">
        <f>BK226</f>
        <v>0</v>
      </c>
      <c r="L226" s="288"/>
      <c r="M226" s="290"/>
      <c r="N226" s="291"/>
      <c r="O226" s="291"/>
      <c r="P226" s="292">
        <f>P227</f>
        <v>0</v>
      </c>
      <c r="Q226" s="291"/>
      <c r="R226" s="292">
        <f>R227</f>
        <v>0.01384</v>
      </c>
      <c r="S226" s="291"/>
      <c r="T226" s="293">
        <f>T227</f>
        <v>0</v>
      </c>
      <c r="AR226" s="289" t="s">
        <v>83</v>
      </c>
      <c r="AT226" s="294" t="s">
        <v>72</v>
      </c>
      <c r="AU226" s="294" t="s">
        <v>78</v>
      </c>
      <c r="AY226" s="289" t="s">
        <v>142</v>
      </c>
      <c r="BK226" s="295">
        <f>BK227</f>
        <v>0</v>
      </c>
    </row>
    <row r="227" spans="1:65" s="266" customFormat="1" ht="36" customHeight="1">
      <c r="A227" s="260"/>
      <c r="B227" s="25"/>
      <c r="C227" s="121" t="s">
        <v>297</v>
      </c>
      <c r="D227" s="121" t="s">
        <v>145</v>
      </c>
      <c r="E227" s="122" t="s">
        <v>298</v>
      </c>
      <c r="F227" s="123" t="s">
        <v>662</v>
      </c>
      <c r="G227" s="124" t="s">
        <v>203</v>
      </c>
      <c r="H227" s="125">
        <v>1</v>
      </c>
      <c r="I227" s="334">
        <f>+ZTI!N31</f>
        <v>0</v>
      </c>
      <c r="J227" s="126">
        <f>ROUND(I227*H227,2)</f>
        <v>0</v>
      </c>
      <c r="K227" s="297"/>
      <c r="L227" s="264"/>
      <c r="M227" s="298" t="s">
        <v>1</v>
      </c>
      <c r="N227" s="299" t="s">
        <v>38</v>
      </c>
      <c r="O227" s="300"/>
      <c r="P227" s="301">
        <f>O227*H227</f>
        <v>0</v>
      </c>
      <c r="Q227" s="301">
        <v>0.01384</v>
      </c>
      <c r="R227" s="301">
        <f>Q227*H227</f>
        <v>0.01384</v>
      </c>
      <c r="S227" s="301">
        <v>0</v>
      </c>
      <c r="T227" s="302">
        <f>S227*H227</f>
        <v>0</v>
      </c>
      <c r="U227" s="263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R227" s="303" t="s">
        <v>205</v>
      </c>
      <c r="AT227" s="303" t="s">
        <v>145</v>
      </c>
      <c r="AU227" s="303" t="s">
        <v>83</v>
      </c>
      <c r="AY227" s="262" t="s">
        <v>142</v>
      </c>
      <c r="BE227" s="274">
        <f>IF(N227="základní",J227,0)</f>
        <v>0</v>
      </c>
      <c r="BF227" s="274">
        <f>IF(N227="snížená",J227,0)</f>
        <v>0</v>
      </c>
      <c r="BG227" s="274">
        <f>IF(N227="zákl. přenesená",J227,0)</f>
        <v>0</v>
      </c>
      <c r="BH227" s="274">
        <f>IF(N227="sníž. přenesená",J227,0)</f>
        <v>0</v>
      </c>
      <c r="BI227" s="274">
        <f>IF(N227="nulová",J227,0)</f>
        <v>0</v>
      </c>
      <c r="BJ227" s="262" t="s">
        <v>78</v>
      </c>
      <c r="BK227" s="274">
        <f>ROUND(I227*H227,2)</f>
        <v>0</v>
      </c>
      <c r="BL227" s="262" t="s">
        <v>205</v>
      </c>
      <c r="BM227" s="303" t="s">
        <v>299</v>
      </c>
    </row>
    <row r="228" spans="1:63" s="287" customFormat="1" ht="22.9" customHeight="1">
      <c r="A228" s="115"/>
      <c r="B228" s="114"/>
      <c r="C228" s="115"/>
      <c r="D228" s="116" t="s">
        <v>72</v>
      </c>
      <c r="E228" s="119" t="s">
        <v>300</v>
      </c>
      <c r="F228" s="119" t="s">
        <v>301</v>
      </c>
      <c r="G228" s="115"/>
      <c r="H228" s="115"/>
      <c r="I228" s="115"/>
      <c r="J228" s="120">
        <f>BK228</f>
        <v>0</v>
      </c>
      <c r="L228" s="288"/>
      <c r="M228" s="290"/>
      <c r="N228" s="291"/>
      <c r="O228" s="291"/>
      <c r="P228" s="292">
        <f>SUM(P229:P240)</f>
        <v>0</v>
      </c>
      <c r="Q228" s="291"/>
      <c r="R228" s="292">
        <f>SUM(R229:R240)</f>
        <v>0.011760000000000001</v>
      </c>
      <c r="S228" s="291"/>
      <c r="T228" s="293">
        <f>SUM(T229:T240)</f>
        <v>0</v>
      </c>
      <c r="AR228" s="289" t="s">
        <v>83</v>
      </c>
      <c r="AT228" s="294" t="s">
        <v>72</v>
      </c>
      <c r="AU228" s="294" t="s">
        <v>78</v>
      </c>
      <c r="AY228" s="289" t="s">
        <v>142</v>
      </c>
      <c r="BK228" s="295">
        <f>SUM(BK229:BK240)</f>
        <v>0</v>
      </c>
    </row>
    <row r="229" spans="1:65" s="266" customFormat="1" ht="16.5" customHeight="1">
      <c r="A229" s="260"/>
      <c r="B229" s="25"/>
      <c r="C229" s="121" t="s">
        <v>302</v>
      </c>
      <c r="D229" s="121" t="s">
        <v>145</v>
      </c>
      <c r="E229" s="122" t="s">
        <v>303</v>
      </c>
      <c r="F229" s="123" t="s">
        <v>304</v>
      </c>
      <c r="G229" s="124" t="s">
        <v>148</v>
      </c>
      <c r="H229" s="125">
        <v>1</v>
      </c>
      <c r="I229" s="296"/>
      <c r="J229" s="126">
        <f>ROUND(I229*H229,2)</f>
        <v>0</v>
      </c>
      <c r="K229" s="297"/>
      <c r="L229" s="264"/>
      <c r="M229" s="298" t="s">
        <v>1</v>
      </c>
      <c r="N229" s="299" t="s">
        <v>38</v>
      </c>
      <c r="O229" s="300"/>
      <c r="P229" s="301">
        <f>O229*H229</f>
        <v>0</v>
      </c>
      <c r="Q229" s="301">
        <v>0.00178</v>
      </c>
      <c r="R229" s="301">
        <f>Q229*H229</f>
        <v>0.00178</v>
      </c>
      <c r="S229" s="301">
        <v>0</v>
      </c>
      <c r="T229" s="302">
        <f>S229*H229</f>
        <v>0</v>
      </c>
      <c r="U229" s="263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R229" s="303" t="s">
        <v>205</v>
      </c>
      <c r="AT229" s="303" t="s">
        <v>145</v>
      </c>
      <c r="AU229" s="303" t="s">
        <v>83</v>
      </c>
      <c r="AY229" s="262" t="s">
        <v>142</v>
      </c>
      <c r="BE229" s="274">
        <f>IF(N229="základní",J229,0)</f>
        <v>0</v>
      </c>
      <c r="BF229" s="274">
        <f>IF(N229="snížená",J229,0)</f>
        <v>0</v>
      </c>
      <c r="BG229" s="274">
        <f>IF(N229="zákl. přenesená",J229,0)</f>
        <v>0</v>
      </c>
      <c r="BH229" s="274">
        <f>IF(N229="sníž. přenesená",J229,0)</f>
        <v>0</v>
      </c>
      <c r="BI229" s="274">
        <f>IF(N229="nulová",J229,0)</f>
        <v>0</v>
      </c>
      <c r="BJ229" s="262" t="s">
        <v>78</v>
      </c>
      <c r="BK229" s="274">
        <f>ROUND(I229*H229,2)</f>
        <v>0</v>
      </c>
      <c r="BL229" s="262" t="s">
        <v>205</v>
      </c>
      <c r="BM229" s="303" t="s">
        <v>305</v>
      </c>
    </row>
    <row r="230" spans="1:65" s="266" customFormat="1" ht="16.5" customHeight="1">
      <c r="A230" s="260"/>
      <c r="B230" s="25"/>
      <c r="C230" s="121" t="s">
        <v>306</v>
      </c>
      <c r="D230" s="121" t="s">
        <v>145</v>
      </c>
      <c r="E230" s="122" t="s">
        <v>307</v>
      </c>
      <c r="F230" s="123" t="s">
        <v>308</v>
      </c>
      <c r="G230" s="124" t="s">
        <v>309</v>
      </c>
      <c r="H230" s="125">
        <v>2</v>
      </c>
      <c r="I230" s="296"/>
      <c r="J230" s="126">
        <f>ROUND(I230*H230,2)</f>
        <v>0</v>
      </c>
      <c r="K230" s="297"/>
      <c r="L230" s="264"/>
      <c r="M230" s="298" t="s">
        <v>1</v>
      </c>
      <c r="N230" s="299" t="s">
        <v>38</v>
      </c>
      <c r="O230" s="300"/>
      <c r="P230" s="301">
        <f>O230*H230</f>
        <v>0</v>
      </c>
      <c r="Q230" s="301">
        <v>0</v>
      </c>
      <c r="R230" s="301">
        <f>Q230*H230</f>
        <v>0</v>
      </c>
      <c r="S230" s="301">
        <v>0</v>
      </c>
      <c r="T230" s="302">
        <f>S230*H230</f>
        <v>0</v>
      </c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R230" s="303" t="s">
        <v>205</v>
      </c>
      <c r="AT230" s="303" t="s">
        <v>145</v>
      </c>
      <c r="AU230" s="303" t="s">
        <v>83</v>
      </c>
      <c r="AY230" s="262" t="s">
        <v>142</v>
      </c>
      <c r="BE230" s="274">
        <f>IF(N230="základní",J230,0)</f>
        <v>0</v>
      </c>
      <c r="BF230" s="274">
        <f>IF(N230="snížená",J230,0)</f>
        <v>0</v>
      </c>
      <c r="BG230" s="274">
        <f>IF(N230="zákl. přenesená",J230,0)</f>
        <v>0</v>
      </c>
      <c r="BH230" s="274">
        <f>IF(N230="sníž. přenesená",J230,0)</f>
        <v>0</v>
      </c>
      <c r="BI230" s="274">
        <f>IF(N230="nulová",J230,0)</f>
        <v>0</v>
      </c>
      <c r="BJ230" s="262" t="s">
        <v>78</v>
      </c>
      <c r="BK230" s="274">
        <f>ROUND(I230*H230,2)</f>
        <v>0</v>
      </c>
      <c r="BL230" s="262" t="s">
        <v>205</v>
      </c>
      <c r="BM230" s="303" t="s">
        <v>310</v>
      </c>
    </row>
    <row r="231" spans="1:51" s="310" customFormat="1" ht="12">
      <c r="A231" s="133"/>
      <c r="B231" s="132"/>
      <c r="C231" s="133"/>
      <c r="D231" s="129" t="s">
        <v>151</v>
      </c>
      <c r="E231" s="134" t="s">
        <v>1</v>
      </c>
      <c r="F231" s="135" t="s">
        <v>83</v>
      </c>
      <c r="G231" s="133"/>
      <c r="H231" s="136">
        <v>2</v>
      </c>
      <c r="J231" s="133"/>
      <c r="L231" s="311"/>
      <c r="M231" s="313"/>
      <c r="N231" s="314"/>
      <c r="O231" s="314"/>
      <c r="P231" s="314"/>
      <c r="Q231" s="314"/>
      <c r="R231" s="314"/>
      <c r="S231" s="314"/>
      <c r="T231" s="315"/>
      <c r="AT231" s="312" t="s">
        <v>151</v>
      </c>
      <c r="AU231" s="312" t="s">
        <v>83</v>
      </c>
      <c r="AV231" s="310" t="s">
        <v>83</v>
      </c>
      <c r="AW231" s="310" t="s">
        <v>29</v>
      </c>
      <c r="AX231" s="310" t="s">
        <v>78</v>
      </c>
      <c r="AY231" s="312" t="s">
        <v>142</v>
      </c>
    </row>
    <row r="232" spans="1:65" s="266" customFormat="1" ht="24">
      <c r="A232" s="260"/>
      <c r="B232" s="25"/>
      <c r="C232" s="121" t="s">
        <v>311</v>
      </c>
      <c r="D232" s="121" t="s">
        <v>145</v>
      </c>
      <c r="E232" s="122" t="s">
        <v>312</v>
      </c>
      <c r="F232" s="336" t="s">
        <v>671</v>
      </c>
      <c r="G232" s="124" t="s">
        <v>309</v>
      </c>
      <c r="H232" s="125">
        <v>2</v>
      </c>
      <c r="I232" s="296"/>
      <c r="J232" s="126">
        <f aca="true" t="shared" si="5" ref="J232:J240">ROUND(I232*H232,2)</f>
        <v>0</v>
      </c>
      <c r="K232" s="297"/>
      <c r="L232" s="264"/>
      <c r="M232" s="298" t="s">
        <v>1</v>
      </c>
      <c r="N232" s="299" t="s">
        <v>38</v>
      </c>
      <c r="O232" s="300"/>
      <c r="P232" s="301">
        <f aca="true" t="shared" si="6" ref="P232:P240">O232*H232</f>
        <v>0</v>
      </c>
      <c r="Q232" s="301">
        <v>0.00185</v>
      </c>
      <c r="R232" s="301">
        <f aca="true" t="shared" si="7" ref="R232:R240">Q232*H232</f>
        <v>0.0037</v>
      </c>
      <c r="S232" s="301">
        <v>0</v>
      </c>
      <c r="T232" s="302">
        <f aca="true" t="shared" si="8" ref="T232:T240">S232*H232</f>
        <v>0</v>
      </c>
      <c r="U232" s="263"/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  <c r="AR232" s="303" t="s">
        <v>205</v>
      </c>
      <c r="AT232" s="303" t="s">
        <v>145</v>
      </c>
      <c r="AU232" s="303" t="s">
        <v>83</v>
      </c>
      <c r="AY232" s="262" t="s">
        <v>142</v>
      </c>
      <c r="BE232" s="274">
        <f aca="true" t="shared" si="9" ref="BE232:BE240">IF(N232="základní",J232,0)</f>
        <v>0</v>
      </c>
      <c r="BF232" s="274">
        <f aca="true" t="shared" si="10" ref="BF232:BF240">IF(N232="snížená",J232,0)</f>
        <v>0</v>
      </c>
      <c r="BG232" s="274">
        <f aca="true" t="shared" si="11" ref="BG232:BG240">IF(N232="zákl. přenesená",J232,0)</f>
        <v>0</v>
      </c>
      <c r="BH232" s="274">
        <f aca="true" t="shared" si="12" ref="BH232:BH240">IF(N232="sníž. přenesená",J232,0)</f>
        <v>0</v>
      </c>
      <c r="BI232" s="274">
        <f aca="true" t="shared" si="13" ref="BI232:BI240">IF(N232="nulová",J232,0)</f>
        <v>0</v>
      </c>
      <c r="BJ232" s="262" t="s">
        <v>78</v>
      </c>
      <c r="BK232" s="274">
        <f aca="true" t="shared" si="14" ref="BK232:BK240">ROUND(I232*H232,2)</f>
        <v>0</v>
      </c>
      <c r="BL232" s="262" t="s">
        <v>205</v>
      </c>
      <c r="BM232" s="303" t="s">
        <v>313</v>
      </c>
    </row>
    <row r="233" spans="1:65" s="266" customFormat="1" ht="24" customHeight="1">
      <c r="A233" s="260"/>
      <c r="B233" s="25"/>
      <c r="C233" s="121" t="s">
        <v>314</v>
      </c>
      <c r="D233" s="121" t="s">
        <v>145</v>
      </c>
      <c r="E233" s="122" t="s">
        <v>315</v>
      </c>
      <c r="F233" s="336" t="s">
        <v>672</v>
      </c>
      <c r="G233" s="124" t="s">
        <v>309</v>
      </c>
      <c r="H233" s="125">
        <v>1</v>
      </c>
      <c r="I233" s="296"/>
      <c r="J233" s="126">
        <f t="shared" si="5"/>
        <v>0</v>
      </c>
      <c r="K233" s="297"/>
      <c r="L233" s="264"/>
      <c r="M233" s="298" t="s">
        <v>1</v>
      </c>
      <c r="N233" s="299" t="s">
        <v>38</v>
      </c>
      <c r="O233" s="300"/>
      <c r="P233" s="301">
        <f t="shared" si="6"/>
        <v>0</v>
      </c>
      <c r="Q233" s="301">
        <v>0</v>
      </c>
      <c r="R233" s="301">
        <f t="shared" si="7"/>
        <v>0</v>
      </c>
      <c r="S233" s="301">
        <v>0</v>
      </c>
      <c r="T233" s="302">
        <f t="shared" si="8"/>
        <v>0</v>
      </c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R233" s="303" t="s">
        <v>205</v>
      </c>
      <c r="AT233" s="303" t="s">
        <v>145</v>
      </c>
      <c r="AU233" s="303" t="s">
        <v>83</v>
      </c>
      <c r="AY233" s="262" t="s">
        <v>142</v>
      </c>
      <c r="BE233" s="274">
        <f t="shared" si="9"/>
        <v>0</v>
      </c>
      <c r="BF233" s="274">
        <f t="shared" si="10"/>
        <v>0</v>
      </c>
      <c r="BG233" s="274">
        <f t="shared" si="11"/>
        <v>0</v>
      </c>
      <c r="BH233" s="274">
        <f t="shared" si="12"/>
        <v>0</v>
      </c>
      <c r="BI233" s="274">
        <f t="shared" si="13"/>
        <v>0</v>
      </c>
      <c r="BJ233" s="262" t="s">
        <v>78</v>
      </c>
      <c r="BK233" s="274">
        <f t="shared" si="14"/>
        <v>0</v>
      </c>
      <c r="BL233" s="262" t="s">
        <v>205</v>
      </c>
      <c r="BM233" s="303" t="s">
        <v>316</v>
      </c>
    </row>
    <row r="234" spans="1:65" s="266" customFormat="1" ht="24" customHeight="1">
      <c r="A234" s="260"/>
      <c r="B234" s="25"/>
      <c r="C234" s="121" t="s">
        <v>317</v>
      </c>
      <c r="D234" s="121" t="s">
        <v>145</v>
      </c>
      <c r="E234" s="122" t="s">
        <v>318</v>
      </c>
      <c r="F234" s="336" t="s">
        <v>673</v>
      </c>
      <c r="G234" s="124" t="s">
        <v>309</v>
      </c>
      <c r="H234" s="125">
        <v>1</v>
      </c>
      <c r="I234" s="296"/>
      <c r="J234" s="126">
        <f t="shared" si="5"/>
        <v>0</v>
      </c>
      <c r="K234" s="297"/>
      <c r="L234" s="264"/>
      <c r="M234" s="298" t="s">
        <v>1</v>
      </c>
      <c r="N234" s="299" t="s">
        <v>38</v>
      </c>
      <c r="O234" s="300"/>
      <c r="P234" s="301">
        <f t="shared" si="6"/>
        <v>0</v>
      </c>
      <c r="Q234" s="301">
        <v>0</v>
      </c>
      <c r="R234" s="301">
        <f t="shared" si="7"/>
        <v>0</v>
      </c>
      <c r="S234" s="301">
        <v>0</v>
      </c>
      <c r="T234" s="302">
        <f t="shared" si="8"/>
        <v>0</v>
      </c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R234" s="303" t="s">
        <v>205</v>
      </c>
      <c r="AT234" s="303" t="s">
        <v>145</v>
      </c>
      <c r="AU234" s="303" t="s">
        <v>83</v>
      </c>
      <c r="AY234" s="262" t="s">
        <v>142</v>
      </c>
      <c r="BE234" s="274">
        <f t="shared" si="9"/>
        <v>0</v>
      </c>
      <c r="BF234" s="274">
        <f t="shared" si="10"/>
        <v>0</v>
      </c>
      <c r="BG234" s="274">
        <f t="shared" si="11"/>
        <v>0</v>
      </c>
      <c r="BH234" s="274">
        <f t="shared" si="12"/>
        <v>0</v>
      </c>
      <c r="BI234" s="274">
        <f t="shared" si="13"/>
        <v>0</v>
      </c>
      <c r="BJ234" s="262" t="s">
        <v>78</v>
      </c>
      <c r="BK234" s="274">
        <f t="shared" si="14"/>
        <v>0</v>
      </c>
      <c r="BL234" s="262" t="s">
        <v>205</v>
      </c>
      <c r="BM234" s="303" t="s">
        <v>319</v>
      </c>
    </row>
    <row r="235" spans="1:65" s="266" customFormat="1" ht="24">
      <c r="A235" s="260"/>
      <c r="B235" s="25"/>
      <c r="C235" s="121" t="s">
        <v>320</v>
      </c>
      <c r="D235" s="121" t="s">
        <v>145</v>
      </c>
      <c r="E235" s="122" t="s">
        <v>321</v>
      </c>
      <c r="F235" s="336" t="s">
        <v>674</v>
      </c>
      <c r="G235" s="124" t="s">
        <v>309</v>
      </c>
      <c r="H235" s="125">
        <v>1</v>
      </c>
      <c r="I235" s="296"/>
      <c r="J235" s="126">
        <f t="shared" si="5"/>
        <v>0</v>
      </c>
      <c r="K235" s="297"/>
      <c r="L235" s="264"/>
      <c r="M235" s="298" t="s">
        <v>1</v>
      </c>
      <c r="N235" s="299" t="s">
        <v>38</v>
      </c>
      <c r="O235" s="300"/>
      <c r="P235" s="301">
        <f t="shared" si="6"/>
        <v>0</v>
      </c>
      <c r="Q235" s="301">
        <v>0.00583</v>
      </c>
      <c r="R235" s="301">
        <f t="shared" si="7"/>
        <v>0.00583</v>
      </c>
      <c r="S235" s="301">
        <v>0</v>
      </c>
      <c r="T235" s="302">
        <f t="shared" si="8"/>
        <v>0</v>
      </c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R235" s="303" t="s">
        <v>205</v>
      </c>
      <c r="AT235" s="303" t="s">
        <v>145</v>
      </c>
      <c r="AU235" s="303" t="s">
        <v>83</v>
      </c>
      <c r="AY235" s="262" t="s">
        <v>142</v>
      </c>
      <c r="BE235" s="274">
        <f t="shared" si="9"/>
        <v>0</v>
      </c>
      <c r="BF235" s="274">
        <f t="shared" si="10"/>
        <v>0</v>
      </c>
      <c r="BG235" s="274">
        <f t="shared" si="11"/>
        <v>0</v>
      </c>
      <c r="BH235" s="274">
        <f t="shared" si="12"/>
        <v>0</v>
      </c>
      <c r="BI235" s="274">
        <f t="shared" si="13"/>
        <v>0</v>
      </c>
      <c r="BJ235" s="262" t="s">
        <v>78</v>
      </c>
      <c r="BK235" s="274">
        <f t="shared" si="14"/>
        <v>0</v>
      </c>
      <c r="BL235" s="262" t="s">
        <v>205</v>
      </c>
      <c r="BM235" s="303" t="s">
        <v>322</v>
      </c>
    </row>
    <row r="236" spans="1:65" s="266" customFormat="1" ht="24">
      <c r="A236" s="260"/>
      <c r="B236" s="25"/>
      <c r="C236" s="121" t="s">
        <v>323</v>
      </c>
      <c r="D236" s="121" t="s">
        <v>145</v>
      </c>
      <c r="E236" s="122" t="s">
        <v>324</v>
      </c>
      <c r="F236" s="336" t="s">
        <v>675</v>
      </c>
      <c r="G236" s="124" t="s">
        <v>309</v>
      </c>
      <c r="H236" s="125">
        <v>1</v>
      </c>
      <c r="I236" s="296"/>
      <c r="J236" s="126">
        <f t="shared" si="5"/>
        <v>0</v>
      </c>
      <c r="K236" s="297"/>
      <c r="L236" s="264"/>
      <c r="M236" s="298" t="s">
        <v>1</v>
      </c>
      <c r="N236" s="299" t="s">
        <v>38</v>
      </c>
      <c r="O236" s="300"/>
      <c r="P236" s="301">
        <f t="shared" si="6"/>
        <v>0</v>
      </c>
      <c r="Q236" s="301">
        <v>0.00017</v>
      </c>
      <c r="R236" s="301">
        <f t="shared" si="7"/>
        <v>0.00017</v>
      </c>
      <c r="S236" s="301">
        <v>0</v>
      </c>
      <c r="T236" s="302">
        <f t="shared" si="8"/>
        <v>0</v>
      </c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R236" s="303" t="s">
        <v>205</v>
      </c>
      <c r="AT236" s="303" t="s">
        <v>145</v>
      </c>
      <c r="AU236" s="303" t="s">
        <v>83</v>
      </c>
      <c r="AY236" s="262" t="s">
        <v>142</v>
      </c>
      <c r="BE236" s="274">
        <f t="shared" si="9"/>
        <v>0</v>
      </c>
      <c r="BF236" s="274">
        <f t="shared" si="10"/>
        <v>0</v>
      </c>
      <c r="BG236" s="274">
        <f t="shared" si="11"/>
        <v>0</v>
      </c>
      <c r="BH236" s="274">
        <f t="shared" si="12"/>
        <v>0</v>
      </c>
      <c r="BI236" s="274">
        <f t="shared" si="13"/>
        <v>0</v>
      </c>
      <c r="BJ236" s="262" t="s">
        <v>78</v>
      </c>
      <c r="BK236" s="274">
        <f t="shared" si="14"/>
        <v>0</v>
      </c>
      <c r="BL236" s="262" t="s">
        <v>205</v>
      </c>
      <c r="BM236" s="303" t="s">
        <v>325</v>
      </c>
    </row>
    <row r="237" spans="1:65" s="266" customFormat="1" ht="16.5" customHeight="1">
      <c r="A237" s="260"/>
      <c r="B237" s="25"/>
      <c r="C237" s="121" t="s">
        <v>326</v>
      </c>
      <c r="D237" s="121" t="s">
        <v>145</v>
      </c>
      <c r="E237" s="122" t="s">
        <v>327</v>
      </c>
      <c r="F237" s="336" t="s">
        <v>676</v>
      </c>
      <c r="G237" s="124" t="s">
        <v>309</v>
      </c>
      <c r="H237" s="125">
        <v>2</v>
      </c>
      <c r="I237" s="296"/>
      <c r="J237" s="126">
        <f t="shared" si="5"/>
        <v>0</v>
      </c>
      <c r="K237" s="297"/>
      <c r="L237" s="264"/>
      <c r="M237" s="298" t="s">
        <v>1</v>
      </c>
      <c r="N237" s="299" t="s">
        <v>38</v>
      </c>
      <c r="O237" s="300"/>
      <c r="P237" s="301">
        <f t="shared" si="6"/>
        <v>0</v>
      </c>
      <c r="Q237" s="301">
        <v>0</v>
      </c>
      <c r="R237" s="301">
        <f t="shared" si="7"/>
        <v>0</v>
      </c>
      <c r="S237" s="301">
        <v>0</v>
      </c>
      <c r="T237" s="302">
        <f t="shared" si="8"/>
        <v>0</v>
      </c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R237" s="303" t="s">
        <v>205</v>
      </c>
      <c r="AT237" s="303" t="s">
        <v>145</v>
      </c>
      <c r="AU237" s="303" t="s">
        <v>83</v>
      </c>
      <c r="AY237" s="262" t="s">
        <v>142</v>
      </c>
      <c r="BE237" s="274">
        <f t="shared" si="9"/>
        <v>0</v>
      </c>
      <c r="BF237" s="274">
        <f t="shared" si="10"/>
        <v>0</v>
      </c>
      <c r="BG237" s="274">
        <f t="shared" si="11"/>
        <v>0</v>
      </c>
      <c r="BH237" s="274">
        <f t="shared" si="12"/>
        <v>0</v>
      </c>
      <c r="BI237" s="274">
        <f t="shared" si="13"/>
        <v>0</v>
      </c>
      <c r="BJ237" s="262" t="s">
        <v>78</v>
      </c>
      <c r="BK237" s="274">
        <f t="shared" si="14"/>
        <v>0</v>
      </c>
      <c r="BL237" s="262" t="s">
        <v>205</v>
      </c>
      <c r="BM237" s="303" t="s">
        <v>328</v>
      </c>
    </row>
    <row r="238" spans="1:65" s="266" customFormat="1" ht="24" customHeight="1">
      <c r="A238" s="260"/>
      <c r="B238" s="25"/>
      <c r="C238" s="121" t="s">
        <v>329</v>
      </c>
      <c r="D238" s="121" t="s">
        <v>145</v>
      </c>
      <c r="E238" s="122" t="s">
        <v>330</v>
      </c>
      <c r="F238" s="336" t="s">
        <v>677</v>
      </c>
      <c r="G238" s="124" t="s">
        <v>148</v>
      </c>
      <c r="H238" s="125">
        <v>2</v>
      </c>
      <c r="I238" s="296"/>
      <c r="J238" s="126">
        <f t="shared" si="5"/>
        <v>0</v>
      </c>
      <c r="K238" s="297"/>
      <c r="L238" s="264"/>
      <c r="M238" s="298" t="s">
        <v>1</v>
      </c>
      <c r="N238" s="299" t="s">
        <v>38</v>
      </c>
      <c r="O238" s="300"/>
      <c r="P238" s="301">
        <f t="shared" si="6"/>
        <v>0</v>
      </c>
      <c r="Q238" s="301">
        <v>4E-05</v>
      </c>
      <c r="R238" s="301">
        <f t="shared" si="7"/>
        <v>8E-05</v>
      </c>
      <c r="S238" s="301">
        <v>0</v>
      </c>
      <c r="T238" s="302">
        <f t="shared" si="8"/>
        <v>0</v>
      </c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R238" s="303" t="s">
        <v>205</v>
      </c>
      <c r="AT238" s="303" t="s">
        <v>145</v>
      </c>
      <c r="AU238" s="303" t="s">
        <v>83</v>
      </c>
      <c r="AY238" s="262" t="s">
        <v>142</v>
      </c>
      <c r="BE238" s="274">
        <f t="shared" si="9"/>
        <v>0</v>
      </c>
      <c r="BF238" s="274">
        <f t="shared" si="10"/>
        <v>0</v>
      </c>
      <c r="BG238" s="274">
        <f t="shared" si="11"/>
        <v>0</v>
      </c>
      <c r="BH238" s="274">
        <f t="shared" si="12"/>
        <v>0</v>
      </c>
      <c r="BI238" s="274">
        <f t="shared" si="13"/>
        <v>0</v>
      </c>
      <c r="BJ238" s="262" t="s">
        <v>78</v>
      </c>
      <c r="BK238" s="274">
        <f t="shared" si="14"/>
        <v>0</v>
      </c>
      <c r="BL238" s="262" t="s">
        <v>205</v>
      </c>
      <c r="BM238" s="303" t="s">
        <v>331</v>
      </c>
    </row>
    <row r="239" spans="1:65" s="266" customFormat="1" ht="24" customHeight="1">
      <c r="A239" s="260"/>
      <c r="B239" s="25"/>
      <c r="C239" s="121" t="s">
        <v>332</v>
      </c>
      <c r="D239" s="121" t="s">
        <v>145</v>
      </c>
      <c r="E239" s="122" t="s">
        <v>333</v>
      </c>
      <c r="F239" s="336" t="s">
        <v>678</v>
      </c>
      <c r="G239" s="124" t="s">
        <v>148</v>
      </c>
      <c r="H239" s="125">
        <v>1</v>
      </c>
      <c r="I239" s="296"/>
      <c r="J239" s="126">
        <f t="shared" si="5"/>
        <v>0</v>
      </c>
      <c r="K239" s="297"/>
      <c r="L239" s="264"/>
      <c r="M239" s="298" t="s">
        <v>1</v>
      </c>
      <c r="N239" s="299" t="s">
        <v>38</v>
      </c>
      <c r="O239" s="300"/>
      <c r="P239" s="301">
        <f t="shared" si="6"/>
        <v>0</v>
      </c>
      <c r="Q239" s="301">
        <v>0</v>
      </c>
      <c r="R239" s="301">
        <f t="shared" si="7"/>
        <v>0</v>
      </c>
      <c r="S239" s="301">
        <v>0</v>
      </c>
      <c r="T239" s="302">
        <f t="shared" si="8"/>
        <v>0</v>
      </c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R239" s="303" t="s">
        <v>205</v>
      </c>
      <c r="AT239" s="303" t="s">
        <v>145</v>
      </c>
      <c r="AU239" s="303" t="s">
        <v>83</v>
      </c>
      <c r="AY239" s="262" t="s">
        <v>142</v>
      </c>
      <c r="BE239" s="274">
        <f t="shared" si="9"/>
        <v>0</v>
      </c>
      <c r="BF239" s="274">
        <f t="shared" si="10"/>
        <v>0</v>
      </c>
      <c r="BG239" s="274">
        <f t="shared" si="11"/>
        <v>0</v>
      </c>
      <c r="BH239" s="274">
        <f t="shared" si="12"/>
        <v>0</v>
      </c>
      <c r="BI239" s="274">
        <f t="shared" si="13"/>
        <v>0</v>
      </c>
      <c r="BJ239" s="262" t="s">
        <v>78</v>
      </c>
      <c r="BK239" s="274">
        <f t="shared" si="14"/>
        <v>0</v>
      </c>
      <c r="BL239" s="262" t="s">
        <v>205</v>
      </c>
      <c r="BM239" s="303" t="s">
        <v>334</v>
      </c>
    </row>
    <row r="240" spans="1:65" s="266" customFormat="1" ht="24" customHeight="1">
      <c r="A240" s="260"/>
      <c r="B240" s="25"/>
      <c r="C240" s="121" t="s">
        <v>335</v>
      </c>
      <c r="D240" s="121" t="s">
        <v>145</v>
      </c>
      <c r="E240" s="122" t="s">
        <v>336</v>
      </c>
      <c r="F240" s="336" t="s">
        <v>679</v>
      </c>
      <c r="G240" s="124" t="s">
        <v>148</v>
      </c>
      <c r="H240" s="125">
        <v>1</v>
      </c>
      <c r="I240" s="296"/>
      <c r="J240" s="126">
        <f t="shared" si="5"/>
        <v>0</v>
      </c>
      <c r="K240" s="297"/>
      <c r="L240" s="264"/>
      <c r="M240" s="298" t="s">
        <v>1</v>
      </c>
      <c r="N240" s="299" t="s">
        <v>38</v>
      </c>
      <c r="O240" s="300"/>
      <c r="P240" s="301">
        <f t="shared" si="6"/>
        <v>0</v>
      </c>
      <c r="Q240" s="301">
        <v>0.0002</v>
      </c>
      <c r="R240" s="301">
        <f t="shared" si="7"/>
        <v>0.0002</v>
      </c>
      <c r="S240" s="301">
        <v>0</v>
      </c>
      <c r="T240" s="302">
        <f t="shared" si="8"/>
        <v>0</v>
      </c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R240" s="303" t="s">
        <v>205</v>
      </c>
      <c r="AT240" s="303" t="s">
        <v>145</v>
      </c>
      <c r="AU240" s="303" t="s">
        <v>83</v>
      </c>
      <c r="AY240" s="262" t="s">
        <v>142</v>
      </c>
      <c r="BE240" s="274">
        <f t="shared" si="9"/>
        <v>0</v>
      </c>
      <c r="BF240" s="274">
        <f t="shared" si="10"/>
        <v>0</v>
      </c>
      <c r="BG240" s="274">
        <f t="shared" si="11"/>
        <v>0</v>
      </c>
      <c r="BH240" s="274">
        <f t="shared" si="12"/>
        <v>0</v>
      </c>
      <c r="BI240" s="274">
        <f t="shared" si="13"/>
        <v>0</v>
      </c>
      <c r="BJ240" s="262" t="s">
        <v>78</v>
      </c>
      <c r="BK240" s="274">
        <f t="shared" si="14"/>
        <v>0</v>
      </c>
      <c r="BL240" s="262" t="s">
        <v>205</v>
      </c>
      <c r="BM240" s="303" t="s">
        <v>337</v>
      </c>
    </row>
    <row r="241" spans="1:63" s="287" customFormat="1" ht="22.9" customHeight="1">
      <c r="A241" s="115"/>
      <c r="B241" s="114"/>
      <c r="C241" s="115"/>
      <c r="D241" s="116" t="s">
        <v>72</v>
      </c>
      <c r="E241" s="119" t="s">
        <v>338</v>
      </c>
      <c r="F241" s="119" t="s">
        <v>339</v>
      </c>
      <c r="G241" s="115"/>
      <c r="H241" s="115"/>
      <c r="I241" s="115"/>
      <c r="J241" s="120">
        <f>BK241</f>
        <v>0</v>
      </c>
      <c r="L241" s="288"/>
      <c r="M241" s="290"/>
      <c r="N241" s="291"/>
      <c r="O241" s="291"/>
      <c r="P241" s="292">
        <f>P242</f>
        <v>0</v>
      </c>
      <c r="Q241" s="291"/>
      <c r="R241" s="292">
        <f>R242</f>
        <v>0</v>
      </c>
      <c r="S241" s="291"/>
      <c r="T241" s="293">
        <f>T242</f>
        <v>0.0004</v>
      </c>
      <c r="AR241" s="289" t="s">
        <v>83</v>
      </c>
      <c r="AT241" s="294" t="s">
        <v>72</v>
      </c>
      <c r="AU241" s="294" t="s">
        <v>78</v>
      </c>
      <c r="AY241" s="289" t="s">
        <v>142</v>
      </c>
      <c r="BK241" s="295">
        <f>BK242</f>
        <v>0</v>
      </c>
    </row>
    <row r="242" spans="1:65" s="266" customFormat="1" ht="36" customHeight="1">
      <c r="A242" s="260"/>
      <c r="B242" s="25"/>
      <c r="C242" s="121" t="s">
        <v>340</v>
      </c>
      <c r="D242" s="121" t="s">
        <v>145</v>
      </c>
      <c r="E242" s="122" t="s">
        <v>341</v>
      </c>
      <c r="F242" s="123" t="s">
        <v>664</v>
      </c>
      <c r="G242" s="124" t="s">
        <v>203</v>
      </c>
      <c r="H242" s="125">
        <v>1</v>
      </c>
      <c r="I242" s="334">
        <f>+ELEKTRO!V79</f>
        <v>0</v>
      </c>
      <c r="J242" s="126">
        <f>ROUND(I242*H242,2)</f>
        <v>0</v>
      </c>
      <c r="K242" s="297"/>
      <c r="L242" s="264"/>
      <c r="M242" s="298" t="s">
        <v>1</v>
      </c>
      <c r="N242" s="299" t="s">
        <v>38</v>
      </c>
      <c r="O242" s="300"/>
      <c r="P242" s="301">
        <f>O242*H242</f>
        <v>0</v>
      </c>
      <c r="Q242" s="301">
        <v>0</v>
      </c>
      <c r="R242" s="301">
        <f>Q242*H242</f>
        <v>0</v>
      </c>
      <c r="S242" s="301">
        <v>0.0004</v>
      </c>
      <c r="T242" s="302">
        <f>S242*H242</f>
        <v>0.0004</v>
      </c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R242" s="303" t="s">
        <v>205</v>
      </c>
      <c r="AT242" s="303" t="s">
        <v>145</v>
      </c>
      <c r="AU242" s="303" t="s">
        <v>83</v>
      </c>
      <c r="AY242" s="262" t="s">
        <v>142</v>
      </c>
      <c r="BE242" s="274">
        <f>IF(N242="základní",J242,0)</f>
        <v>0</v>
      </c>
      <c r="BF242" s="274">
        <f>IF(N242="snížená",J242,0)</f>
        <v>0</v>
      </c>
      <c r="BG242" s="274">
        <f>IF(N242="zákl. přenesená",J242,0)</f>
        <v>0</v>
      </c>
      <c r="BH242" s="274">
        <f>IF(N242="sníž. přenesená",J242,0)</f>
        <v>0</v>
      </c>
      <c r="BI242" s="274">
        <f>IF(N242="nulová",J242,0)</f>
        <v>0</v>
      </c>
      <c r="BJ242" s="262" t="s">
        <v>78</v>
      </c>
      <c r="BK242" s="274">
        <f>ROUND(I242*H242,2)</f>
        <v>0</v>
      </c>
      <c r="BL242" s="262" t="s">
        <v>205</v>
      </c>
      <c r="BM242" s="303" t="s">
        <v>342</v>
      </c>
    </row>
    <row r="243" spans="1:63" s="287" customFormat="1" ht="22.9" customHeight="1">
      <c r="A243" s="115"/>
      <c r="B243" s="114"/>
      <c r="C243" s="115"/>
      <c r="D243" s="116" t="s">
        <v>72</v>
      </c>
      <c r="E243" s="119" t="s">
        <v>343</v>
      </c>
      <c r="F243" s="119" t="s">
        <v>344</v>
      </c>
      <c r="G243" s="115"/>
      <c r="H243" s="115"/>
      <c r="I243" s="115"/>
      <c r="J243" s="120">
        <f>BK243</f>
        <v>0</v>
      </c>
      <c r="L243" s="288"/>
      <c r="M243" s="290"/>
      <c r="N243" s="291"/>
      <c r="O243" s="291"/>
      <c r="P243" s="292">
        <f>SUM(P244:P245)</f>
        <v>0</v>
      </c>
      <c r="Q243" s="291"/>
      <c r="R243" s="292">
        <f>SUM(R244:R245)</f>
        <v>0</v>
      </c>
      <c r="S243" s="291"/>
      <c r="T243" s="293">
        <f>SUM(T244:T245)</f>
        <v>0.0025</v>
      </c>
      <c r="AR243" s="289" t="s">
        <v>83</v>
      </c>
      <c r="AT243" s="294" t="s">
        <v>72</v>
      </c>
      <c r="AU243" s="294" t="s">
        <v>78</v>
      </c>
      <c r="AY243" s="289" t="s">
        <v>142</v>
      </c>
      <c r="BK243" s="295">
        <f>SUM(BK244:BK245)</f>
        <v>0</v>
      </c>
    </row>
    <row r="244" spans="1:65" s="266" customFormat="1" ht="16.5" customHeight="1">
      <c r="A244" s="260"/>
      <c r="B244" s="25"/>
      <c r="C244" s="121" t="s">
        <v>345</v>
      </c>
      <c r="D244" s="121" t="s">
        <v>145</v>
      </c>
      <c r="E244" s="122" t="s">
        <v>346</v>
      </c>
      <c r="F244" s="123" t="s">
        <v>680</v>
      </c>
      <c r="G244" s="124" t="s">
        <v>148</v>
      </c>
      <c r="H244" s="125">
        <v>1</v>
      </c>
      <c r="I244" s="296"/>
      <c r="J244" s="126">
        <f>ROUND(I244*H244,2)</f>
        <v>0</v>
      </c>
      <c r="K244" s="297"/>
      <c r="L244" s="264"/>
      <c r="M244" s="298" t="s">
        <v>1</v>
      </c>
      <c r="N244" s="299" t="s">
        <v>38</v>
      </c>
      <c r="O244" s="300"/>
      <c r="P244" s="301">
        <f>O244*H244</f>
        <v>0</v>
      </c>
      <c r="Q244" s="301">
        <v>0</v>
      </c>
      <c r="R244" s="301">
        <f>Q244*H244</f>
        <v>0</v>
      </c>
      <c r="S244" s="301">
        <v>0</v>
      </c>
      <c r="T244" s="302">
        <f>S244*H244</f>
        <v>0</v>
      </c>
      <c r="U244" s="263"/>
      <c r="V244" s="263"/>
      <c r="W244" s="263"/>
      <c r="X244" s="263"/>
      <c r="Y244" s="263"/>
      <c r="Z244" s="263"/>
      <c r="AA244" s="263"/>
      <c r="AB244" s="263"/>
      <c r="AC244" s="263"/>
      <c r="AD244" s="263"/>
      <c r="AE244" s="263"/>
      <c r="AR244" s="303" t="s">
        <v>205</v>
      </c>
      <c r="AT244" s="303" t="s">
        <v>145</v>
      </c>
      <c r="AU244" s="303" t="s">
        <v>83</v>
      </c>
      <c r="AY244" s="262" t="s">
        <v>142</v>
      </c>
      <c r="BE244" s="274">
        <f>IF(N244="základní",J244,0)</f>
        <v>0</v>
      </c>
      <c r="BF244" s="274">
        <f>IF(N244="snížená",J244,0)</f>
        <v>0</v>
      </c>
      <c r="BG244" s="274">
        <f>IF(N244="zákl. přenesená",J244,0)</f>
        <v>0</v>
      </c>
      <c r="BH244" s="274">
        <f>IF(N244="sníž. přenesená",J244,0)</f>
        <v>0</v>
      </c>
      <c r="BI244" s="274">
        <f>IF(N244="nulová",J244,0)</f>
        <v>0</v>
      </c>
      <c r="BJ244" s="262" t="s">
        <v>78</v>
      </c>
      <c r="BK244" s="274">
        <f>ROUND(I244*H244,2)</f>
        <v>0</v>
      </c>
      <c r="BL244" s="262" t="s">
        <v>205</v>
      </c>
      <c r="BM244" s="303" t="s">
        <v>347</v>
      </c>
    </row>
    <row r="245" spans="1:65" s="266" customFormat="1" ht="24" customHeight="1">
      <c r="A245" s="260"/>
      <c r="B245" s="25"/>
      <c r="C245" s="121" t="s">
        <v>348</v>
      </c>
      <c r="D245" s="121" t="s">
        <v>145</v>
      </c>
      <c r="E245" s="122" t="s">
        <v>349</v>
      </c>
      <c r="F245" s="123" t="s">
        <v>350</v>
      </c>
      <c r="G245" s="124" t="s">
        <v>148</v>
      </c>
      <c r="H245" s="125">
        <v>1</v>
      </c>
      <c r="I245" s="296"/>
      <c r="J245" s="126">
        <f>ROUND(I245*H245,2)</f>
        <v>0</v>
      </c>
      <c r="K245" s="297"/>
      <c r="L245" s="264"/>
      <c r="M245" s="298" t="s">
        <v>1</v>
      </c>
      <c r="N245" s="299" t="s">
        <v>38</v>
      </c>
      <c r="O245" s="300"/>
      <c r="P245" s="301">
        <f>O245*H245</f>
        <v>0</v>
      </c>
      <c r="Q245" s="301">
        <v>0</v>
      </c>
      <c r="R245" s="301">
        <f>Q245*H245</f>
        <v>0</v>
      </c>
      <c r="S245" s="301">
        <v>0.0025</v>
      </c>
      <c r="T245" s="302">
        <f>S245*H245</f>
        <v>0.0025</v>
      </c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R245" s="303" t="s">
        <v>205</v>
      </c>
      <c r="AT245" s="303" t="s">
        <v>145</v>
      </c>
      <c r="AU245" s="303" t="s">
        <v>83</v>
      </c>
      <c r="AY245" s="262" t="s">
        <v>142</v>
      </c>
      <c r="BE245" s="274">
        <f>IF(N245="základní",J245,0)</f>
        <v>0</v>
      </c>
      <c r="BF245" s="274">
        <f>IF(N245="snížená",J245,0)</f>
        <v>0</v>
      </c>
      <c r="BG245" s="274">
        <f>IF(N245="zákl. přenesená",J245,0)</f>
        <v>0</v>
      </c>
      <c r="BH245" s="274">
        <f>IF(N245="sníž. přenesená",J245,0)</f>
        <v>0</v>
      </c>
      <c r="BI245" s="274">
        <f>IF(N245="nulová",J245,0)</f>
        <v>0</v>
      </c>
      <c r="BJ245" s="262" t="s">
        <v>78</v>
      </c>
      <c r="BK245" s="274">
        <f>ROUND(I245*H245,2)</f>
        <v>0</v>
      </c>
      <c r="BL245" s="262" t="s">
        <v>205</v>
      </c>
      <c r="BM245" s="303" t="s">
        <v>351</v>
      </c>
    </row>
    <row r="246" spans="1:63" s="287" customFormat="1" ht="22.9" customHeight="1">
      <c r="A246" s="115"/>
      <c r="B246" s="114"/>
      <c r="C246" s="115"/>
      <c r="D246" s="116" t="s">
        <v>72</v>
      </c>
      <c r="E246" s="119" t="s">
        <v>352</v>
      </c>
      <c r="F246" s="119" t="s">
        <v>353</v>
      </c>
      <c r="G246" s="115"/>
      <c r="H246" s="115"/>
      <c r="I246" s="115"/>
      <c r="J246" s="120">
        <f>BK246</f>
        <v>0</v>
      </c>
      <c r="L246" s="288"/>
      <c r="M246" s="290"/>
      <c r="N246" s="291"/>
      <c r="O246" s="291"/>
      <c r="P246" s="292">
        <f>P247</f>
        <v>0</v>
      </c>
      <c r="Q246" s="291"/>
      <c r="R246" s="292">
        <f>R247</f>
        <v>0</v>
      </c>
      <c r="S246" s="291"/>
      <c r="T246" s="293">
        <f>T247</f>
        <v>0</v>
      </c>
      <c r="AR246" s="289" t="s">
        <v>83</v>
      </c>
      <c r="AT246" s="294" t="s">
        <v>72</v>
      </c>
      <c r="AU246" s="294" t="s">
        <v>78</v>
      </c>
      <c r="AY246" s="289" t="s">
        <v>142</v>
      </c>
      <c r="BK246" s="295">
        <f>BK247</f>
        <v>0</v>
      </c>
    </row>
    <row r="247" spans="1:65" s="266" customFormat="1" ht="24" customHeight="1">
      <c r="A247" s="260"/>
      <c r="B247" s="25"/>
      <c r="C247" s="121" t="s">
        <v>354</v>
      </c>
      <c r="D247" s="121" t="s">
        <v>145</v>
      </c>
      <c r="E247" s="122" t="s">
        <v>355</v>
      </c>
      <c r="F247" s="123" t="s">
        <v>663</v>
      </c>
      <c r="G247" s="124" t="s">
        <v>203</v>
      </c>
      <c r="H247" s="125">
        <v>1</v>
      </c>
      <c r="I247" s="334">
        <f>+CHLAZENí!Q77</f>
        <v>0</v>
      </c>
      <c r="J247" s="126">
        <f>ROUND(I247*H247,2)</f>
        <v>0</v>
      </c>
      <c r="K247" s="297"/>
      <c r="L247" s="264"/>
      <c r="M247" s="298" t="s">
        <v>1</v>
      </c>
      <c r="N247" s="299" t="s">
        <v>38</v>
      </c>
      <c r="O247" s="300"/>
      <c r="P247" s="301">
        <f>O247*H247</f>
        <v>0</v>
      </c>
      <c r="Q247" s="301">
        <v>0</v>
      </c>
      <c r="R247" s="301">
        <f>Q247*H247</f>
        <v>0</v>
      </c>
      <c r="S247" s="301">
        <v>0</v>
      </c>
      <c r="T247" s="302">
        <f>S247*H247</f>
        <v>0</v>
      </c>
      <c r="U247" s="263"/>
      <c r="V247" s="263"/>
      <c r="W247" s="263"/>
      <c r="X247" s="263"/>
      <c r="Y247" s="263"/>
      <c r="Z247" s="263"/>
      <c r="AA247" s="263"/>
      <c r="AB247" s="263"/>
      <c r="AC247" s="263"/>
      <c r="AD247" s="263"/>
      <c r="AE247" s="263"/>
      <c r="AR247" s="303" t="s">
        <v>205</v>
      </c>
      <c r="AT247" s="303" t="s">
        <v>145</v>
      </c>
      <c r="AU247" s="303" t="s">
        <v>83</v>
      </c>
      <c r="AY247" s="262" t="s">
        <v>142</v>
      </c>
      <c r="BE247" s="274">
        <f>IF(N247="základní",J247,0)</f>
        <v>0</v>
      </c>
      <c r="BF247" s="274">
        <f>IF(N247="snížená",J247,0)</f>
        <v>0</v>
      </c>
      <c r="BG247" s="274">
        <f>IF(N247="zákl. přenesená",J247,0)</f>
        <v>0</v>
      </c>
      <c r="BH247" s="274">
        <f>IF(N247="sníž. přenesená",J247,0)</f>
        <v>0</v>
      </c>
      <c r="BI247" s="274">
        <f>IF(N247="nulová",J247,0)</f>
        <v>0</v>
      </c>
      <c r="BJ247" s="262" t="s">
        <v>78</v>
      </c>
      <c r="BK247" s="274">
        <f>ROUND(I247*H247,2)</f>
        <v>0</v>
      </c>
      <c r="BL247" s="262" t="s">
        <v>205</v>
      </c>
      <c r="BM247" s="303" t="s">
        <v>356</v>
      </c>
    </row>
    <row r="248" spans="1:63" s="287" customFormat="1" ht="22.9" customHeight="1">
      <c r="A248" s="115"/>
      <c r="B248" s="114"/>
      <c r="C248" s="115"/>
      <c r="D248" s="116" t="s">
        <v>72</v>
      </c>
      <c r="E248" s="119" t="s">
        <v>357</v>
      </c>
      <c r="F248" s="119" t="s">
        <v>358</v>
      </c>
      <c r="G248" s="115"/>
      <c r="H248" s="115"/>
      <c r="I248" s="115"/>
      <c r="J248" s="120">
        <f>BK248</f>
        <v>0</v>
      </c>
      <c r="L248" s="288"/>
      <c r="M248" s="290"/>
      <c r="N248" s="291"/>
      <c r="O248" s="291"/>
      <c r="P248" s="292">
        <f>SUM(P249:P253)</f>
        <v>0</v>
      </c>
      <c r="Q248" s="291"/>
      <c r="R248" s="292">
        <f>SUM(R249:R253)</f>
        <v>0.05281999999999999</v>
      </c>
      <c r="S248" s="291"/>
      <c r="T248" s="293">
        <f>SUM(T249:T253)</f>
        <v>0.037164</v>
      </c>
      <c r="AR248" s="289" t="s">
        <v>83</v>
      </c>
      <c r="AT248" s="294" t="s">
        <v>72</v>
      </c>
      <c r="AU248" s="294" t="s">
        <v>78</v>
      </c>
      <c r="AY248" s="289" t="s">
        <v>142</v>
      </c>
      <c r="BK248" s="295">
        <f>SUM(BK249:BK253)</f>
        <v>0</v>
      </c>
    </row>
    <row r="249" spans="1:65" s="266" customFormat="1" ht="36" customHeight="1">
      <c r="A249" s="260"/>
      <c r="B249" s="25"/>
      <c r="C249" s="121" t="s">
        <v>359</v>
      </c>
      <c r="D249" s="121" t="s">
        <v>145</v>
      </c>
      <c r="E249" s="122" t="s">
        <v>360</v>
      </c>
      <c r="F249" s="336" t="s">
        <v>708</v>
      </c>
      <c r="G249" s="124" t="s">
        <v>158</v>
      </c>
      <c r="H249" s="125">
        <v>3.8</v>
      </c>
      <c r="I249" s="296"/>
      <c r="J249" s="126">
        <f>ROUND(I249*H249,2)</f>
        <v>0</v>
      </c>
      <c r="K249" s="297"/>
      <c r="L249" s="264"/>
      <c r="M249" s="298" t="s">
        <v>1</v>
      </c>
      <c r="N249" s="299" t="s">
        <v>38</v>
      </c>
      <c r="O249" s="300"/>
      <c r="P249" s="301">
        <f>O249*H249</f>
        <v>0</v>
      </c>
      <c r="Q249" s="301">
        <v>0.0139</v>
      </c>
      <c r="R249" s="301">
        <f>Q249*H249</f>
        <v>0.05281999999999999</v>
      </c>
      <c r="S249" s="301">
        <v>0</v>
      </c>
      <c r="T249" s="302">
        <f>S249*H249</f>
        <v>0</v>
      </c>
      <c r="U249" s="263"/>
      <c r="V249" s="263"/>
      <c r="W249" s="263"/>
      <c r="X249" s="263"/>
      <c r="Y249" s="263"/>
      <c r="Z249" s="263"/>
      <c r="AA249" s="263"/>
      <c r="AB249" s="263"/>
      <c r="AC249" s="263"/>
      <c r="AD249" s="263"/>
      <c r="AE249" s="263"/>
      <c r="AR249" s="303" t="s">
        <v>205</v>
      </c>
      <c r="AT249" s="303" t="s">
        <v>145</v>
      </c>
      <c r="AU249" s="303" t="s">
        <v>83</v>
      </c>
      <c r="AY249" s="262" t="s">
        <v>142</v>
      </c>
      <c r="BE249" s="274">
        <f>IF(N249="základní",J249,0)</f>
        <v>0</v>
      </c>
      <c r="BF249" s="274">
        <f>IF(N249="snížená",J249,0)</f>
        <v>0</v>
      </c>
      <c r="BG249" s="274">
        <f>IF(N249="zákl. přenesená",J249,0)</f>
        <v>0</v>
      </c>
      <c r="BH249" s="274">
        <f>IF(N249="sníž. přenesená",J249,0)</f>
        <v>0</v>
      </c>
      <c r="BI249" s="274">
        <f>IF(N249="nulová",J249,0)</f>
        <v>0</v>
      </c>
      <c r="BJ249" s="262" t="s">
        <v>78</v>
      </c>
      <c r="BK249" s="274">
        <f>ROUND(I249*H249,2)</f>
        <v>0</v>
      </c>
      <c r="BL249" s="262" t="s">
        <v>205</v>
      </c>
      <c r="BM249" s="303" t="s">
        <v>361</v>
      </c>
    </row>
    <row r="250" spans="1:51" s="310" customFormat="1" ht="12">
      <c r="A250" s="133"/>
      <c r="B250" s="132"/>
      <c r="C250" s="133"/>
      <c r="D250" s="129" t="s">
        <v>151</v>
      </c>
      <c r="E250" s="134" t="s">
        <v>1</v>
      </c>
      <c r="F250" s="338" t="s">
        <v>88</v>
      </c>
      <c r="G250" s="133"/>
      <c r="H250" s="136">
        <v>3.8</v>
      </c>
      <c r="J250" s="133"/>
      <c r="L250" s="311"/>
      <c r="M250" s="313"/>
      <c r="N250" s="314"/>
      <c r="O250" s="314"/>
      <c r="P250" s="314"/>
      <c r="Q250" s="314"/>
      <c r="R250" s="314"/>
      <c r="S250" s="314"/>
      <c r="T250" s="315"/>
      <c r="AT250" s="312" t="s">
        <v>151</v>
      </c>
      <c r="AU250" s="312" t="s">
        <v>83</v>
      </c>
      <c r="AV250" s="310" t="s">
        <v>83</v>
      </c>
      <c r="AW250" s="310" t="s">
        <v>29</v>
      </c>
      <c r="AX250" s="310" t="s">
        <v>78</v>
      </c>
      <c r="AY250" s="312" t="s">
        <v>142</v>
      </c>
    </row>
    <row r="251" spans="1:65" s="266" customFormat="1" ht="12">
      <c r="A251" s="260"/>
      <c r="B251" s="25"/>
      <c r="C251" s="121" t="s">
        <v>362</v>
      </c>
      <c r="D251" s="121" t="s">
        <v>145</v>
      </c>
      <c r="E251" s="122" t="s">
        <v>363</v>
      </c>
      <c r="F251" s="336" t="s">
        <v>681</v>
      </c>
      <c r="G251" s="124" t="s">
        <v>158</v>
      </c>
      <c r="H251" s="125">
        <v>3.8</v>
      </c>
      <c r="I251" s="296"/>
      <c r="J251" s="126">
        <f>ROUND(I251*H251,2)</f>
        <v>0</v>
      </c>
      <c r="K251" s="297"/>
      <c r="L251" s="264"/>
      <c r="M251" s="298" t="s">
        <v>1</v>
      </c>
      <c r="N251" s="299" t="s">
        <v>38</v>
      </c>
      <c r="O251" s="300"/>
      <c r="P251" s="301">
        <f>O251*H251</f>
        <v>0</v>
      </c>
      <c r="Q251" s="301">
        <v>0</v>
      </c>
      <c r="R251" s="301">
        <f>Q251*H251</f>
        <v>0</v>
      </c>
      <c r="S251" s="301">
        <v>0.00978</v>
      </c>
      <c r="T251" s="302">
        <f>S251*H251</f>
        <v>0.037164</v>
      </c>
      <c r="U251" s="263"/>
      <c r="V251" s="263"/>
      <c r="W251" s="263"/>
      <c r="X251" s="263"/>
      <c r="Y251" s="263"/>
      <c r="Z251" s="263"/>
      <c r="AA251" s="263"/>
      <c r="AB251" s="263"/>
      <c r="AC251" s="263"/>
      <c r="AD251" s="263"/>
      <c r="AE251" s="263"/>
      <c r="AR251" s="303" t="s">
        <v>205</v>
      </c>
      <c r="AT251" s="303" t="s">
        <v>145</v>
      </c>
      <c r="AU251" s="303" t="s">
        <v>83</v>
      </c>
      <c r="AY251" s="262" t="s">
        <v>142</v>
      </c>
      <c r="BE251" s="274">
        <f>IF(N251="základní",J251,0)</f>
        <v>0</v>
      </c>
      <c r="BF251" s="274">
        <f>IF(N251="snížená",J251,0)</f>
        <v>0</v>
      </c>
      <c r="BG251" s="274">
        <f>IF(N251="zákl. přenesená",J251,0)</f>
        <v>0</v>
      </c>
      <c r="BH251" s="274">
        <f>IF(N251="sníž. přenesená",J251,0)</f>
        <v>0</v>
      </c>
      <c r="BI251" s="274">
        <f>IF(N251="nulová",J251,0)</f>
        <v>0</v>
      </c>
      <c r="BJ251" s="262" t="s">
        <v>78</v>
      </c>
      <c r="BK251" s="274">
        <f>ROUND(I251*H251,2)</f>
        <v>0</v>
      </c>
      <c r="BL251" s="262" t="s">
        <v>205</v>
      </c>
      <c r="BM251" s="303" t="s">
        <v>364</v>
      </c>
    </row>
    <row r="252" spans="1:51" s="310" customFormat="1" ht="12">
      <c r="A252" s="133"/>
      <c r="B252" s="132"/>
      <c r="C252" s="133"/>
      <c r="D252" s="129" t="s">
        <v>151</v>
      </c>
      <c r="E252" s="134" t="s">
        <v>88</v>
      </c>
      <c r="F252" s="338" t="s">
        <v>365</v>
      </c>
      <c r="G252" s="133"/>
      <c r="H252" s="136">
        <v>3.8</v>
      </c>
      <c r="J252" s="133"/>
      <c r="L252" s="311"/>
      <c r="M252" s="313"/>
      <c r="N252" s="314"/>
      <c r="O252" s="314"/>
      <c r="P252" s="314"/>
      <c r="Q252" s="314"/>
      <c r="R252" s="314"/>
      <c r="S252" s="314"/>
      <c r="T252" s="315"/>
      <c r="AT252" s="312" t="s">
        <v>151</v>
      </c>
      <c r="AU252" s="312" t="s">
        <v>83</v>
      </c>
      <c r="AV252" s="310" t="s">
        <v>83</v>
      </c>
      <c r="AW252" s="310" t="s">
        <v>29</v>
      </c>
      <c r="AX252" s="310" t="s">
        <v>78</v>
      </c>
      <c r="AY252" s="312" t="s">
        <v>142</v>
      </c>
    </row>
    <row r="253" spans="1:65" s="266" customFormat="1" ht="36" customHeight="1">
      <c r="A253" s="260"/>
      <c r="B253" s="25"/>
      <c r="C253" s="121" t="s">
        <v>366</v>
      </c>
      <c r="D253" s="121" t="s">
        <v>145</v>
      </c>
      <c r="E253" s="122" t="s">
        <v>367</v>
      </c>
      <c r="F253" s="336" t="s">
        <v>709</v>
      </c>
      <c r="G253" s="124" t="s">
        <v>293</v>
      </c>
      <c r="H253" s="322"/>
      <c r="I253" s="296"/>
      <c r="J253" s="126">
        <f>ROUND(I253*H253,2)</f>
        <v>0</v>
      </c>
      <c r="K253" s="297"/>
      <c r="L253" s="264"/>
      <c r="M253" s="298" t="s">
        <v>1</v>
      </c>
      <c r="N253" s="299" t="s">
        <v>38</v>
      </c>
      <c r="O253" s="300"/>
      <c r="P253" s="301">
        <f>O253*H253</f>
        <v>0</v>
      </c>
      <c r="Q253" s="301">
        <v>0</v>
      </c>
      <c r="R253" s="301">
        <f>Q253*H253</f>
        <v>0</v>
      </c>
      <c r="S253" s="301">
        <v>0</v>
      </c>
      <c r="T253" s="302">
        <f>S253*H253</f>
        <v>0</v>
      </c>
      <c r="U253" s="263"/>
      <c r="V253" s="263"/>
      <c r="W253" s="263"/>
      <c r="X253" s="263"/>
      <c r="Y253" s="263"/>
      <c r="Z253" s="263"/>
      <c r="AA253" s="263"/>
      <c r="AB253" s="263"/>
      <c r="AC253" s="263"/>
      <c r="AD253" s="263"/>
      <c r="AE253" s="263"/>
      <c r="AR253" s="303" t="s">
        <v>205</v>
      </c>
      <c r="AT253" s="303" t="s">
        <v>145</v>
      </c>
      <c r="AU253" s="303" t="s">
        <v>83</v>
      </c>
      <c r="AY253" s="262" t="s">
        <v>142</v>
      </c>
      <c r="BE253" s="274">
        <f>IF(N253="základní",J253,0)</f>
        <v>0</v>
      </c>
      <c r="BF253" s="274">
        <f>IF(N253="snížená",J253,0)</f>
        <v>0</v>
      </c>
      <c r="BG253" s="274">
        <f>IF(N253="zákl. přenesená",J253,0)</f>
        <v>0</v>
      </c>
      <c r="BH253" s="274">
        <f>IF(N253="sníž. přenesená",J253,0)</f>
        <v>0</v>
      </c>
      <c r="BI253" s="274">
        <f>IF(N253="nulová",J253,0)</f>
        <v>0</v>
      </c>
      <c r="BJ253" s="262" t="s">
        <v>78</v>
      </c>
      <c r="BK253" s="274">
        <f>ROUND(I253*H253,2)</f>
        <v>0</v>
      </c>
      <c r="BL253" s="262" t="s">
        <v>205</v>
      </c>
      <c r="BM253" s="303" t="s">
        <v>368</v>
      </c>
    </row>
    <row r="254" spans="1:63" s="287" customFormat="1" ht="22.9" customHeight="1">
      <c r="A254" s="115"/>
      <c r="B254" s="114"/>
      <c r="C254" s="115"/>
      <c r="D254" s="116" t="s">
        <v>72</v>
      </c>
      <c r="E254" s="119" t="s">
        <v>369</v>
      </c>
      <c r="F254" s="340" t="s">
        <v>370</v>
      </c>
      <c r="G254" s="115"/>
      <c r="H254" s="115"/>
      <c r="J254" s="120">
        <f>BK254</f>
        <v>0</v>
      </c>
      <c r="L254" s="288"/>
      <c r="M254" s="290"/>
      <c r="N254" s="291"/>
      <c r="O254" s="291"/>
      <c r="P254" s="292">
        <f>SUM(P255:P293)</f>
        <v>0</v>
      </c>
      <c r="Q254" s="291"/>
      <c r="R254" s="292">
        <f>SUM(R255:R293)</f>
        <v>0.43394</v>
      </c>
      <c r="S254" s="291"/>
      <c r="T254" s="293">
        <f>SUM(T255:T293)</f>
        <v>0.9433699999999999</v>
      </c>
      <c r="AR254" s="289" t="s">
        <v>83</v>
      </c>
      <c r="AT254" s="294" t="s">
        <v>72</v>
      </c>
      <c r="AU254" s="294" t="s">
        <v>78</v>
      </c>
      <c r="AY254" s="289" t="s">
        <v>142</v>
      </c>
      <c r="BK254" s="295">
        <f>SUM(BK255:BK293)</f>
        <v>0</v>
      </c>
    </row>
    <row r="255" spans="1:65" s="266" customFormat="1" ht="36" customHeight="1">
      <c r="A255" s="260"/>
      <c r="B255" s="25"/>
      <c r="C255" s="121" t="s">
        <v>371</v>
      </c>
      <c r="D255" s="121" t="s">
        <v>145</v>
      </c>
      <c r="E255" s="122" t="s">
        <v>372</v>
      </c>
      <c r="F255" s="336" t="s">
        <v>710</v>
      </c>
      <c r="G255" s="124" t="s">
        <v>148</v>
      </c>
      <c r="H255" s="125">
        <v>1</v>
      </c>
      <c r="I255" s="296"/>
      <c r="J255" s="126">
        <f>ROUND(I255*H255,2)</f>
        <v>0</v>
      </c>
      <c r="K255" s="297"/>
      <c r="L255" s="264"/>
      <c r="M255" s="298" t="s">
        <v>1</v>
      </c>
      <c r="N255" s="299" t="s">
        <v>38</v>
      </c>
      <c r="O255" s="300"/>
      <c r="P255" s="301">
        <f>O255*H255</f>
        <v>0</v>
      </c>
      <c r="Q255" s="301">
        <v>0.00727</v>
      </c>
      <c r="R255" s="301">
        <f>Q255*H255</f>
        <v>0.00727</v>
      </c>
      <c r="S255" s="301">
        <v>0.00578</v>
      </c>
      <c r="T255" s="302">
        <f>S255*H255</f>
        <v>0.00578</v>
      </c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R255" s="303" t="s">
        <v>205</v>
      </c>
      <c r="AT255" s="303" t="s">
        <v>145</v>
      </c>
      <c r="AU255" s="303" t="s">
        <v>83</v>
      </c>
      <c r="AY255" s="262" t="s">
        <v>142</v>
      </c>
      <c r="BE255" s="274">
        <f>IF(N255="základní",J255,0)</f>
        <v>0</v>
      </c>
      <c r="BF255" s="274">
        <f>IF(N255="snížená",J255,0)</f>
        <v>0</v>
      </c>
      <c r="BG255" s="274">
        <f>IF(N255="zákl. přenesená",J255,0)</f>
        <v>0</v>
      </c>
      <c r="BH255" s="274">
        <f>IF(N255="sníž. přenesená",J255,0)</f>
        <v>0</v>
      </c>
      <c r="BI255" s="274">
        <f>IF(N255="nulová",J255,0)</f>
        <v>0</v>
      </c>
      <c r="BJ255" s="262" t="s">
        <v>78</v>
      </c>
      <c r="BK255" s="274">
        <f>ROUND(I255*H255,2)</f>
        <v>0</v>
      </c>
      <c r="BL255" s="262" t="s">
        <v>205</v>
      </c>
      <c r="BM255" s="303" t="s">
        <v>373</v>
      </c>
    </row>
    <row r="256" spans="1:51" s="304" customFormat="1" ht="22.5">
      <c r="A256" s="128"/>
      <c r="B256" s="127"/>
      <c r="C256" s="128"/>
      <c r="D256" s="129" t="s">
        <v>151</v>
      </c>
      <c r="E256" s="130" t="s">
        <v>1</v>
      </c>
      <c r="F256" s="337" t="s">
        <v>374</v>
      </c>
      <c r="G256" s="128"/>
      <c r="H256" s="130" t="s">
        <v>1</v>
      </c>
      <c r="J256" s="128"/>
      <c r="L256" s="305"/>
      <c r="M256" s="307"/>
      <c r="N256" s="308"/>
      <c r="O256" s="308"/>
      <c r="P256" s="308"/>
      <c r="Q256" s="308"/>
      <c r="R256" s="308"/>
      <c r="S256" s="308"/>
      <c r="T256" s="309"/>
      <c r="AT256" s="306" t="s">
        <v>151</v>
      </c>
      <c r="AU256" s="306" t="s">
        <v>83</v>
      </c>
      <c r="AV256" s="304" t="s">
        <v>78</v>
      </c>
      <c r="AW256" s="304" t="s">
        <v>29</v>
      </c>
      <c r="AX256" s="304" t="s">
        <v>73</v>
      </c>
      <c r="AY256" s="306" t="s">
        <v>142</v>
      </c>
    </row>
    <row r="257" spans="1:51" s="310" customFormat="1" ht="12">
      <c r="A257" s="133"/>
      <c r="B257" s="132"/>
      <c r="C257" s="133"/>
      <c r="D257" s="129" t="s">
        <v>151</v>
      </c>
      <c r="E257" s="134" t="s">
        <v>1</v>
      </c>
      <c r="F257" s="338" t="s">
        <v>375</v>
      </c>
      <c r="G257" s="133"/>
      <c r="H257" s="136">
        <v>1</v>
      </c>
      <c r="J257" s="133"/>
      <c r="L257" s="311"/>
      <c r="M257" s="313"/>
      <c r="N257" s="314"/>
      <c r="O257" s="314"/>
      <c r="P257" s="314"/>
      <c r="Q257" s="314"/>
      <c r="R257" s="314"/>
      <c r="S257" s="314"/>
      <c r="T257" s="315"/>
      <c r="AT257" s="312" t="s">
        <v>151</v>
      </c>
      <c r="AU257" s="312" t="s">
        <v>83</v>
      </c>
      <c r="AV257" s="310" t="s">
        <v>83</v>
      </c>
      <c r="AW257" s="310" t="s">
        <v>29</v>
      </c>
      <c r="AX257" s="310" t="s">
        <v>78</v>
      </c>
      <c r="AY257" s="312" t="s">
        <v>142</v>
      </c>
    </row>
    <row r="258" spans="1:65" s="266" customFormat="1" ht="36" customHeight="1">
      <c r="A258" s="260"/>
      <c r="B258" s="25"/>
      <c r="C258" s="121" t="s">
        <v>376</v>
      </c>
      <c r="D258" s="121" t="s">
        <v>145</v>
      </c>
      <c r="E258" s="122" t="s">
        <v>377</v>
      </c>
      <c r="F258" s="336" t="s">
        <v>711</v>
      </c>
      <c r="G258" s="124" t="s">
        <v>148</v>
      </c>
      <c r="H258" s="125">
        <v>10</v>
      </c>
      <c r="I258" s="296"/>
      <c r="J258" s="126">
        <f>ROUND(I258*H258,2)</f>
        <v>0</v>
      </c>
      <c r="K258" s="297"/>
      <c r="L258" s="264"/>
      <c r="M258" s="298" t="s">
        <v>1</v>
      </c>
      <c r="N258" s="299" t="s">
        <v>38</v>
      </c>
      <c r="O258" s="300"/>
      <c r="P258" s="301">
        <f>O258*H258</f>
        <v>0</v>
      </c>
      <c r="Q258" s="301">
        <v>0.02122</v>
      </c>
      <c r="R258" s="301">
        <f>Q258*H258</f>
        <v>0.2122</v>
      </c>
      <c r="S258" s="301">
        <v>0.01733</v>
      </c>
      <c r="T258" s="302">
        <f>S258*H258</f>
        <v>0.1733</v>
      </c>
      <c r="U258" s="263"/>
      <c r="V258" s="263"/>
      <c r="W258" s="263"/>
      <c r="X258" s="263"/>
      <c r="Y258" s="263"/>
      <c r="Z258" s="263"/>
      <c r="AA258" s="263"/>
      <c r="AB258" s="263"/>
      <c r="AC258" s="263"/>
      <c r="AD258" s="263"/>
      <c r="AE258" s="263"/>
      <c r="AR258" s="303" t="s">
        <v>205</v>
      </c>
      <c r="AT258" s="303" t="s">
        <v>145</v>
      </c>
      <c r="AU258" s="303" t="s">
        <v>83</v>
      </c>
      <c r="AY258" s="262" t="s">
        <v>142</v>
      </c>
      <c r="BE258" s="274">
        <f>IF(N258="základní",J258,0)</f>
        <v>0</v>
      </c>
      <c r="BF258" s="274">
        <f>IF(N258="snížená",J258,0)</f>
        <v>0</v>
      </c>
      <c r="BG258" s="274">
        <f>IF(N258="zákl. přenesená",J258,0)</f>
        <v>0</v>
      </c>
      <c r="BH258" s="274">
        <f>IF(N258="sníž. přenesená",J258,0)</f>
        <v>0</v>
      </c>
      <c r="BI258" s="274">
        <f>IF(N258="nulová",J258,0)</f>
        <v>0</v>
      </c>
      <c r="BJ258" s="262" t="s">
        <v>78</v>
      </c>
      <c r="BK258" s="274">
        <f>ROUND(I258*H258,2)</f>
        <v>0</v>
      </c>
      <c r="BL258" s="262" t="s">
        <v>205</v>
      </c>
      <c r="BM258" s="303" t="s">
        <v>378</v>
      </c>
    </row>
    <row r="259" spans="1:51" s="304" customFormat="1" ht="22.5">
      <c r="A259" s="128"/>
      <c r="B259" s="127"/>
      <c r="C259" s="128"/>
      <c r="D259" s="129" t="s">
        <v>151</v>
      </c>
      <c r="E259" s="130" t="s">
        <v>1</v>
      </c>
      <c r="F259" s="337" t="s">
        <v>379</v>
      </c>
      <c r="G259" s="128"/>
      <c r="H259" s="130" t="s">
        <v>1</v>
      </c>
      <c r="J259" s="128"/>
      <c r="L259" s="305"/>
      <c r="M259" s="307"/>
      <c r="N259" s="308"/>
      <c r="O259" s="308"/>
      <c r="P259" s="308"/>
      <c r="Q259" s="308"/>
      <c r="R259" s="308"/>
      <c r="S259" s="308"/>
      <c r="T259" s="309"/>
      <c r="AT259" s="306" t="s">
        <v>151</v>
      </c>
      <c r="AU259" s="306" t="s">
        <v>83</v>
      </c>
      <c r="AV259" s="304" t="s">
        <v>78</v>
      </c>
      <c r="AW259" s="304" t="s">
        <v>29</v>
      </c>
      <c r="AX259" s="304" t="s">
        <v>73</v>
      </c>
      <c r="AY259" s="306" t="s">
        <v>142</v>
      </c>
    </row>
    <row r="260" spans="1:51" s="310" customFormat="1" ht="12">
      <c r="A260" s="133"/>
      <c r="B260" s="132"/>
      <c r="C260" s="133"/>
      <c r="D260" s="129" t="s">
        <v>151</v>
      </c>
      <c r="E260" s="134" t="s">
        <v>1</v>
      </c>
      <c r="F260" s="338" t="s">
        <v>380</v>
      </c>
      <c r="G260" s="133"/>
      <c r="H260" s="136">
        <v>2</v>
      </c>
      <c r="J260" s="133"/>
      <c r="L260" s="311"/>
      <c r="M260" s="313"/>
      <c r="N260" s="314"/>
      <c r="O260" s="314"/>
      <c r="P260" s="314"/>
      <c r="Q260" s="314"/>
      <c r="R260" s="314"/>
      <c r="S260" s="314"/>
      <c r="T260" s="315"/>
      <c r="AT260" s="312" t="s">
        <v>151</v>
      </c>
      <c r="AU260" s="312" t="s">
        <v>83</v>
      </c>
      <c r="AV260" s="310" t="s">
        <v>83</v>
      </c>
      <c r="AW260" s="310" t="s">
        <v>29</v>
      </c>
      <c r="AX260" s="310" t="s">
        <v>73</v>
      </c>
      <c r="AY260" s="312" t="s">
        <v>142</v>
      </c>
    </row>
    <row r="261" spans="1:51" s="310" customFormat="1" ht="12">
      <c r="A261" s="133"/>
      <c r="B261" s="132"/>
      <c r="C261" s="133"/>
      <c r="D261" s="129" t="s">
        <v>151</v>
      </c>
      <c r="E261" s="134" t="s">
        <v>1</v>
      </c>
      <c r="F261" s="338" t="s">
        <v>381</v>
      </c>
      <c r="G261" s="133"/>
      <c r="H261" s="136">
        <v>1</v>
      </c>
      <c r="J261" s="133"/>
      <c r="L261" s="311"/>
      <c r="M261" s="313"/>
      <c r="N261" s="314"/>
      <c r="O261" s="314"/>
      <c r="P261" s="314"/>
      <c r="Q261" s="314"/>
      <c r="R261" s="314"/>
      <c r="S261" s="314"/>
      <c r="T261" s="315"/>
      <c r="AT261" s="312" t="s">
        <v>151</v>
      </c>
      <c r="AU261" s="312" t="s">
        <v>83</v>
      </c>
      <c r="AV261" s="310" t="s">
        <v>83</v>
      </c>
      <c r="AW261" s="310" t="s">
        <v>29</v>
      </c>
      <c r="AX261" s="310" t="s">
        <v>73</v>
      </c>
      <c r="AY261" s="312" t="s">
        <v>142</v>
      </c>
    </row>
    <row r="262" spans="1:51" s="310" customFormat="1" ht="12">
      <c r="A262" s="133"/>
      <c r="B262" s="132"/>
      <c r="C262" s="133"/>
      <c r="D262" s="129" t="s">
        <v>151</v>
      </c>
      <c r="E262" s="134" t="s">
        <v>1</v>
      </c>
      <c r="F262" s="338" t="s">
        <v>382</v>
      </c>
      <c r="G262" s="133"/>
      <c r="H262" s="136">
        <v>1</v>
      </c>
      <c r="J262" s="133"/>
      <c r="L262" s="311"/>
      <c r="M262" s="313"/>
      <c r="N262" s="314"/>
      <c r="O262" s="314"/>
      <c r="P262" s="314"/>
      <c r="Q262" s="314"/>
      <c r="R262" s="314"/>
      <c r="S262" s="314"/>
      <c r="T262" s="315"/>
      <c r="AT262" s="312" t="s">
        <v>151</v>
      </c>
      <c r="AU262" s="312" t="s">
        <v>83</v>
      </c>
      <c r="AV262" s="310" t="s">
        <v>83</v>
      </c>
      <c r="AW262" s="310" t="s">
        <v>29</v>
      </c>
      <c r="AX262" s="310" t="s">
        <v>73</v>
      </c>
      <c r="AY262" s="312" t="s">
        <v>142</v>
      </c>
    </row>
    <row r="263" spans="1:51" s="310" customFormat="1" ht="12">
      <c r="A263" s="133"/>
      <c r="B263" s="132"/>
      <c r="C263" s="133"/>
      <c r="D263" s="129" t="s">
        <v>151</v>
      </c>
      <c r="E263" s="134" t="s">
        <v>1</v>
      </c>
      <c r="F263" s="338" t="s">
        <v>383</v>
      </c>
      <c r="G263" s="133"/>
      <c r="H263" s="136">
        <v>2</v>
      </c>
      <c r="J263" s="133"/>
      <c r="L263" s="311"/>
      <c r="M263" s="313"/>
      <c r="N263" s="314"/>
      <c r="O263" s="314"/>
      <c r="P263" s="314"/>
      <c r="Q263" s="314"/>
      <c r="R263" s="314"/>
      <c r="S263" s="314"/>
      <c r="T263" s="315"/>
      <c r="AT263" s="312" t="s">
        <v>151</v>
      </c>
      <c r="AU263" s="312" t="s">
        <v>83</v>
      </c>
      <c r="AV263" s="310" t="s">
        <v>83</v>
      </c>
      <c r="AW263" s="310" t="s">
        <v>29</v>
      </c>
      <c r="AX263" s="310" t="s">
        <v>73</v>
      </c>
      <c r="AY263" s="312" t="s">
        <v>142</v>
      </c>
    </row>
    <row r="264" spans="1:51" s="310" customFormat="1" ht="12">
      <c r="A264" s="133"/>
      <c r="B264" s="132"/>
      <c r="C264" s="133"/>
      <c r="D264" s="129" t="s">
        <v>151</v>
      </c>
      <c r="E264" s="134" t="s">
        <v>1</v>
      </c>
      <c r="F264" s="338" t="s">
        <v>384</v>
      </c>
      <c r="G264" s="133"/>
      <c r="H264" s="136">
        <v>4</v>
      </c>
      <c r="J264" s="133"/>
      <c r="L264" s="311"/>
      <c r="M264" s="313"/>
      <c r="N264" s="314"/>
      <c r="O264" s="314"/>
      <c r="P264" s="314"/>
      <c r="Q264" s="314"/>
      <c r="R264" s="314"/>
      <c r="S264" s="314"/>
      <c r="T264" s="315"/>
      <c r="AT264" s="312" t="s">
        <v>151</v>
      </c>
      <c r="AU264" s="312" t="s">
        <v>83</v>
      </c>
      <c r="AV264" s="310" t="s">
        <v>83</v>
      </c>
      <c r="AW264" s="310" t="s">
        <v>29</v>
      </c>
      <c r="AX264" s="310" t="s">
        <v>73</v>
      </c>
      <c r="AY264" s="312" t="s">
        <v>142</v>
      </c>
    </row>
    <row r="265" spans="1:51" s="316" customFormat="1" ht="12">
      <c r="A265" s="138"/>
      <c r="B265" s="137"/>
      <c r="C265" s="138"/>
      <c r="D265" s="129" t="s">
        <v>151</v>
      </c>
      <c r="E265" s="139" t="s">
        <v>1</v>
      </c>
      <c r="F265" s="339" t="s">
        <v>168</v>
      </c>
      <c r="G265" s="138"/>
      <c r="H265" s="141">
        <v>10</v>
      </c>
      <c r="J265" s="138"/>
      <c r="L265" s="317"/>
      <c r="M265" s="319"/>
      <c r="N265" s="320"/>
      <c r="O265" s="320"/>
      <c r="P265" s="320"/>
      <c r="Q265" s="320"/>
      <c r="R265" s="320"/>
      <c r="S265" s="320"/>
      <c r="T265" s="321"/>
      <c r="AT265" s="318" t="s">
        <v>151</v>
      </c>
      <c r="AU265" s="318" t="s">
        <v>83</v>
      </c>
      <c r="AV265" s="316" t="s">
        <v>149</v>
      </c>
      <c r="AW265" s="316" t="s">
        <v>29</v>
      </c>
      <c r="AX265" s="316" t="s">
        <v>78</v>
      </c>
      <c r="AY265" s="318" t="s">
        <v>142</v>
      </c>
    </row>
    <row r="266" spans="1:65" s="266" customFormat="1" ht="60" customHeight="1">
      <c r="A266" s="260"/>
      <c r="B266" s="25"/>
      <c r="C266" s="121" t="s">
        <v>385</v>
      </c>
      <c r="D266" s="121" t="s">
        <v>145</v>
      </c>
      <c r="E266" s="122" t="s">
        <v>386</v>
      </c>
      <c r="F266" s="336" t="s">
        <v>712</v>
      </c>
      <c r="G266" s="124" t="s">
        <v>148</v>
      </c>
      <c r="H266" s="125">
        <v>2</v>
      </c>
      <c r="I266" s="296"/>
      <c r="J266" s="126">
        <f>ROUND(I266*H266,2)</f>
        <v>0</v>
      </c>
      <c r="K266" s="297"/>
      <c r="L266" s="264"/>
      <c r="M266" s="298" t="s">
        <v>1</v>
      </c>
      <c r="N266" s="299" t="s">
        <v>38</v>
      </c>
      <c r="O266" s="300"/>
      <c r="P266" s="301">
        <f>O266*H266</f>
        <v>0</v>
      </c>
      <c r="Q266" s="301">
        <v>0.01974</v>
      </c>
      <c r="R266" s="301">
        <f>Q266*H266</f>
        <v>0.03948</v>
      </c>
      <c r="S266" s="301">
        <v>0.072</v>
      </c>
      <c r="T266" s="302">
        <f>S266*H266</f>
        <v>0.144</v>
      </c>
      <c r="U266" s="263"/>
      <c r="V266" s="263"/>
      <c r="W266" s="263"/>
      <c r="X266" s="263"/>
      <c r="Y266" s="263"/>
      <c r="Z266" s="263"/>
      <c r="AA266" s="263"/>
      <c r="AB266" s="263"/>
      <c r="AC266" s="263"/>
      <c r="AD266" s="263"/>
      <c r="AE266" s="263"/>
      <c r="AR266" s="303" t="s">
        <v>205</v>
      </c>
      <c r="AT266" s="303" t="s">
        <v>145</v>
      </c>
      <c r="AU266" s="303" t="s">
        <v>83</v>
      </c>
      <c r="AY266" s="262" t="s">
        <v>142</v>
      </c>
      <c r="BE266" s="274">
        <f>IF(N266="základní",J266,0)</f>
        <v>0</v>
      </c>
      <c r="BF266" s="274">
        <f>IF(N266="snížená",J266,0)</f>
        <v>0</v>
      </c>
      <c r="BG266" s="274">
        <f>IF(N266="zákl. přenesená",J266,0)</f>
        <v>0</v>
      </c>
      <c r="BH266" s="274">
        <f>IF(N266="sníž. přenesená",J266,0)</f>
        <v>0</v>
      </c>
      <c r="BI266" s="274">
        <f>IF(N266="nulová",J266,0)</f>
        <v>0</v>
      </c>
      <c r="BJ266" s="262" t="s">
        <v>78</v>
      </c>
      <c r="BK266" s="274">
        <f>ROUND(I266*H266,2)</f>
        <v>0</v>
      </c>
      <c r="BL266" s="262" t="s">
        <v>205</v>
      </c>
      <c r="BM266" s="303" t="s">
        <v>387</v>
      </c>
    </row>
    <row r="267" spans="1:51" s="310" customFormat="1" ht="12">
      <c r="A267" s="133"/>
      <c r="B267" s="132"/>
      <c r="C267" s="133"/>
      <c r="D267" s="129" t="s">
        <v>151</v>
      </c>
      <c r="E267" s="134" t="s">
        <v>1</v>
      </c>
      <c r="F267" s="338" t="s">
        <v>388</v>
      </c>
      <c r="G267" s="133"/>
      <c r="H267" s="136">
        <v>2</v>
      </c>
      <c r="J267" s="133"/>
      <c r="L267" s="311"/>
      <c r="M267" s="313"/>
      <c r="N267" s="314"/>
      <c r="O267" s="314"/>
      <c r="P267" s="314"/>
      <c r="Q267" s="314"/>
      <c r="R267" s="314"/>
      <c r="S267" s="314"/>
      <c r="T267" s="315"/>
      <c r="AT267" s="312" t="s">
        <v>151</v>
      </c>
      <c r="AU267" s="312" t="s">
        <v>83</v>
      </c>
      <c r="AV267" s="310" t="s">
        <v>83</v>
      </c>
      <c r="AW267" s="310" t="s">
        <v>29</v>
      </c>
      <c r="AX267" s="310" t="s">
        <v>78</v>
      </c>
      <c r="AY267" s="312" t="s">
        <v>142</v>
      </c>
    </row>
    <row r="268" spans="1:65" s="266" customFormat="1" ht="60" customHeight="1">
      <c r="A268" s="260"/>
      <c r="B268" s="25"/>
      <c r="C268" s="121" t="s">
        <v>389</v>
      </c>
      <c r="D268" s="121" t="s">
        <v>145</v>
      </c>
      <c r="E268" s="122" t="s">
        <v>390</v>
      </c>
      <c r="F268" s="336" t="s">
        <v>713</v>
      </c>
      <c r="G268" s="124" t="s">
        <v>148</v>
      </c>
      <c r="H268" s="125">
        <v>1</v>
      </c>
      <c r="I268" s="296"/>
      <c r="J268" s="126">
        <f>ROUND(I268*H268,2)</f>
        <v>0</v>
      </c>
      <c r="K268" s="297"/>
      <c r="L268" s="264"/>
      <c r="M268" s="298" t="s">
        <v>1</v>
      </c>
      <c r="N268" s="299" t="s">
        <v>38</v>
      </c>
      <c r="O268" s="300"/>
      <c r="P268" s="301">
        <f>O268*H268</f>
        <v>0</v>
      </c>
      <c r="Q268" s="301">
        <v>0.00262</v>
      </c>
      <c r="R268" s="301">
        <f>Q268*H268</f>
        <v>0.00262</v>
      </c>
      <c r="S268" s="301">
        <v>0.014</v>
      </c>
      <c r="T268" s="302">
        <f>S268*H268</f>
        <v>0.014</v>
      </c>
      <c r="U268" s="263"/>
      <c r="V268" s="263"/>
      <c r="W268" s="263"/>
      <c r="X268" s="263"/>
      <c r="Y268" s="263"/>
      <c r="Z268" s="263"/>
      <c r="AA268" s="263"/>
      <c r="AB268" s="263"/>
      <c r="AC268" s="263"/>
      <c r="AD268" s="263"/>
      <c r="AE268" s="263"/>
      <c r="AR268" s="303" t="s">
        <v>205</v>
      </c>
      <c r="AT268" s="303" t="s">
        <v>145</v>
      </c>
      <c r="AU268" s="303" t="s">
        <v>83</v>
      </c>
      <c r="AY268" s="262" t="s">
        <v>142</v>
      </c>
      <c r="BE268" s="274">
        <f>IF(N268="základní",J268,0)</f>
        <v>0</v>
      </c>
      <c r="BF268" s="274">
        <f>IF(N268="snížená",J268,0)</f>
        <v>0</v>
      </c>
      <c r="BG268" s="274">
        <f>IF(N268="zákl. přenesená",J268,0)</f>
        <v>0</v>
      </c>
      <c r="BH268" s="274">
        <f>IF(N268="sníž. přenesená",J268,0)</f>
        <v>0</v>
      </c>
      <c r="BI268" s="274">
        <f>IF(N268="nulová",J268,0)</f>
        <v>0</v>
      </c>
      <c r="BJ268" s="262" t="s">
        <v>78</v>
      </c>
      <c r="BK268" s="274">
        <f>ROUND(I268*H268,2)</f>
        <v>0</v>
      </c>
      <c r="BL268" s="262" t="s">
        <v>205</v>
      </c>
      <c r="BM268" s="303" t="s">
        <v>391</v>
      </c>
    </row>
    <row r="269" spans="1:51" s="304" customFormat="1" ht="12">
      <c r="A269" s="128"/>
      <c r="B269" s="127"/>
      <c r="C269" s="128"/>
      <c r="D269" s="129" t="s">
        <v>151</v>
      </c>
      <c r="E269" s="130" t="s">
        <v>1</v>
      </c>
      <c r="F269" s="337" t="s">
        <v>392</v>
      </c>
      <c r="G269" s="128"/>
      <c r="H269" s="130" t="s">
        <v>1</v>
      </c>
      <c r="J269" s="128"/>
      <c r="L269" s="305"/>
      <c r="M269" s="307"/>
      <c r="N269" s="308"/>
      <c r="O269" s="308"/>
      <c r="P269" s="308"/>
      <c r="Q269" s="308"/>
      <c r="R269" s="308"/>
      <c r="S269" s="308"/>
      <c r="T269" s="309"/>
      <c r="AT269" s="306" t="s">
        <v>151</v>
      </c>
      <c r="AU269" s="306" t="s">
        <v>83</v>
      </c>
      <c r="AV269" s="304" t="s">
        <v>78</v>
      </c>
      <c r="AW269" s="304" t="s">
        <v>29</v>
      </c>
      <c r="AX269" s="304" t="s">
        <v>73</v>
      </c>
      <c r="AY269" s="306" t="s">
        <v>142</v>
      </c>
    </row>
    <row r="270" spans="1:51" s="310" customFormat="1" ht="12">
      <c r="A270" s="133"/>
      <c r="B270" s="132"/>
      <c r="C270" s="133"/>
      <c r="D270" s="129" t="s">
        <v>151</v>
      </c>
      <c r="E270" s="134" t="s">
        <v>1</v>
      </c>
      <c r="F270" s="338" t="s">
        <v>375</v>
      </c>
      <c r="G270" s="133"/>
      <c r="H270" s="136">
        <v>1</v>
      </c>
      <c r="J270" s="133"/>
      <c r="L270" s="311"/>
      <c r="M270" s="313"/>
      <c r="N270" s="314"/>
      <c r="O270" s="314"/>
      <c r="P270" s="314"/>
      <c r="Q270" s="314"/>
      <c r="R270" s="314"/>
      <c r="S270" s="314"/>
      <c r="T270" s="315"/>
      <c r="AT270" s="312" t="s">
        <v>151</v>
      </c>
      <c r="AU270" s="312" t="s">
        <v>83</v>
      </c>
      <c r="AV270" s="310" t="s">
        <v>83</v>
      </c>
      <c r="AW270" s="310" t="s">
        <v>29</v>
      </c>
      <c r="AX270" s="310" t="s">
        <v>78</v>
      </c>
      <c r="AY270" s="312" t="s">
        <v>142</v>
      </c>
    </row>
    <row r="271" spans="1:65" s="266" customFormat="1" ht="60" customHeight="1">
      <c r="A271" s="260"/>
      <c r="B271" s="25"/>
      <c r="C271" s="121" t="s">
        <v>393</v>
      </c>
      <c r="D271" s="121" t="s">
        <v>145</v>
      </c>
      <c r="E271" s="122" t="s">
        <v>394</v>
      </c>
      <c r="F271" s="336" t="s">
        <v>714</v>
      </c>
      <c r="G271" s="124" t="s">
        <v>148</v>
      </c>
      <c r="H271" s="125">
        <v>4</v>
      </c>
      <c r="I271" s="296"/>
      <c r="J271" s="126">
        <f>ROUND(I271*H271,2)</f>
        <v>0</v>
      </c>
      <c r="K271" s="297"/>
      <c r="L271" s="264"/>
      <c r="M271" s="298" t="s">
        <v>1</v>
      </c>
      <c r="N271" s="299" t="s">
        <v>38</v>
      </c>
      <c r="O271" s="300"/>
      <c r="P271" s="301">
        <f>O271*H271</f>
        <v>0</v>
      </c>
      <c r="Q271" s="301">
        <v>0.023</v>
      </c>
      <c r="R271" s="301">
        <f>Q271*H271</f>
        <v>0.092</v>
      </c>
      <c r="S271" s="301">
        <v>0.112</v>
      </c>
      <c r="T271" s="302">
        <f>S271*H271</f>
        <v>0.448</v>
      </c>
      <c r="U271" s="263"/>
      <c r="V271" s="263"/>
      <c r="W271" s="263"/>
      <c r="X271" s="263"/>
      <c r="Y271" s="263"/>
      <c r="Z271" s="263"/>
      <c r="AA271" s="263"/>
      <c r="AB271" s="263"/>
      <c r="AC271" s="263"/>
      <c r="AD271" s="263"/>
      <c r="AE271" s="263"/>
      <c r="AR271" s="303" t="s">
        <v>205</v>
      </c>
      <c r="AT271" s="303" t="s">
        <v>145</v>
      </c>
      <c r="AU271" s="303" t="s">
        <v>83</v>
      </c>
      <c r="AY271" s="262" t="s">
        <v>142</v>
      </c>
      <c r="BE271" s="274">
        <f>IF(N271="základní",J271,0)</f>
        <v>0</v>
      </c>
      <c r="BF271" s="274">
        <f>IF(N271="snížená",J271,0)</f>
        <v>0</v>
      </c>
      <c r="BG271" s="274">
        <f>IF(N271="zákl. přenesená",J271,0)</f>
        <v>0</v>
      </c>
      <c r="BH271" s="274">
        <f>IF(N271="sníž. přenesená",J271,0)</f>
        <v>0</v>
      </c>
      <c r="BI271" s="274">
        <f>IF(N271="nulová",J271,0)</f>
        <v>0</v>
      </c>
      <c r="BJ271" s="262" t="s">
        <v>78</v>
      </c>
      <c r="BK271" s="274">
        <f>ROUND(I271*H271,2)</f>
        <v>0</v>
      </c>
      <c r="BL271" s="262" t="s">
        <v>205</v>
      </c>
      <c r="BM271" s="303" t="s">
        <v>395</v>
      </c>
    </row>
    <row r="272" spans="1:51" s="304" customFormat="1" ht="12">
      <c r="A272" s="128"/>
      <c r="B272" s="127"/>
      <c r="C272" s="128"/>
      <c r="D272" s="129" t="s">
        <v>151</v>
      </c>
      <c r="E272" s="130" t="s">
        <v>1</v>
      </c>
      <c r="F272" s="337" t="s">
        <v>392</v>
      </c>
      <c r="G272" s="128"/>
      <c r="H272" s="130" t="s">
        <v>1</v>
      </c>
      <c r="J272" s="128"/>
      <c r="L272" s="305"/>
      <c r="M272" s="307"/>
      <c r="N272" s="308"/>
      <c r="O272" s="308"/>
      <c r="P272" s="308"/>
      <c r="Q272" s="308"/>
      <c r="R272" s="308"/>
      <c r="S272" s="308"/>
      <c r="T272" s="309"/>
      <c r="AT272" s="306" t="s">
        <v>151</v>
      </c>
      <c r="AU272" s="306" t="s">
        <v>83</v>
      </c>
      <c r="AV272" s="304" t="s">
        <v>78</v>
      </c>
      <c r="AW272" s="304" t="s">
        <v>29</v>
      </c>
      <c r="AX272" s="304" t="s">
        <v>73</v>
      </c>
      <c r="AY272" s="306" t="s">
        <v>142</v>
      </c>
    </row>
    <row r="273" spans="1:51" s="310" customFormat="1" ht="12">
      <c r="A273" s="133"/>
      <c r="B273" s="132"/>
      <c r="C273" s="133"/>
      <c r="D273" s="129" t="s">
        <v>151</v>
      </c>
      <c r="E273" s="134" t="s">
        <v>1</v>
      </c>
      <c r="F273" s="338" t="s">
        <v>396</v>
      </c>
      <c r="G273" s="133"/>
      <c r="H273" s="136">
        <v>1</v>
      </c>
      <c r="J273" s="133"/>
      <c r="L273" s="311"/>
      <c r="M273" s="313"/>
      <c r="N273" s="314"/>
      <c r="O273" s="314"/>
      <c r="P273" s="314"/>
      <c r="Q273" s="314"/>
      <c r="R273" s="314"/>
      <c r="S273" s="314"/>
      <c r="T273" s="315"/>
      <c r="AT273" s="312" t="s">
        <v>151</v>
      </c>
      <c r="AU273" s="312" t="s">
        <v>83</v>
      </c>
      <c r="AV273" s="310" t="s">
        <v>83</v>
      </c>
      <c r="AW273" s="310" t="s">
        <v>29</v>
      </c>
      <c r="AX273" s="310" t="s">
        <v>73</v>
      </c>
      <c r="AY273" s="312" t="s">
        <v>142</v>
      </c>
    </row>
    <row r="274" spans="1:51" s="310" customFormat="1" ht="12">
      <c r="A274" s="133"/>
      <c r="B274" s="132"/>
      <c r="C274" s="133"/>
      <c r="D274" s="129" t="s">
        <v>151</v>
      </c>
      <c r="E274" s="134" t="s">
        <v>1</v>
      </c>
      <c r="F274" s="338" t="s">
        <v>397</v>
      </c>
      <c r="G274" s="133"/>
      <c r="H274" s="136">
        <v>1</v>
      </c>
      <c r="J274" s="133"/>
      <c r="L274" s="311"/>
      <c r="M274" s="313"/>
      <c r="N274" s="314"/>
      <c r="O274" s="314"/>
      <c r="P274" s="314"/>
      <c r="Q274" s="314"/>
      <c r="R274" s="314"/>
      <c r="S274" s="314"/>
      <c r="T274" s="315"/>
      <c r="AT274" s="312" t="s">
        <v>151</v>
      </c>
      <c r="AU274" s="312" t="s">
        <v>83</v>
      </c>
      <c r="AV274" s="310" t="s">
        <v>83</v>
      </c>
      <c r="AW274" s="310" t="s">
        <v>29</v>
      </c>
      <c r="AX274" s="310" t="s">
        <v>73</v>
      </c>
      <c r="AY274" s="312" t="s">
        <v>142</v>
      </c>
    </row>
    <row r="275" spans="1:51" s="310" customFormat="1" ht="12">
      <c r="A275" s="133"/>
      <c r="B275" s="132"/>
      <c r="C275" s="133"/>
      <c r="D275" s="129" t="s">
        <v>151</v>
      </c>
      <c r="E275" s="134" t="s">
        <v>1</v>
      </c>
      <c r="F275" s="338" t="s">
        <v>398</v>
      </c>
      <c r="G275" s="133"/>
      <c r="H275" s="136">
        <v>1</v>
      </c>
      <c r="J275" s="133"/>
      <c r="L275" s="311"/>
      <c r="M275" s="313"/>
      <c r="N275" s="314"/>
      <c r="O275" s="314"/>
      <c r="P275" s="314"/>
      <c r="Q275" s="314"/>
      <c r="R275" s="314"/>
      <c r="S275" s="314"/>
      <c r="T275" s="315"/>
      <c r="AT275" s="312" t="s">
        <v>151</v>
      </c>
      <c r="AU275" s="312" t="s">
        <v>83</v>
      </c>
      <c r="AV275" s="310" t="s">
        <v>83</v>
      </c>
      <c r="AW275" s="310" t="s">
        <v>29</v>
      </c>
      <c r="AX275" s="310" t="s">
        <v>73</v>
      </c>
      <c r="AY275" s="312" t="s">
        <v>142</v>
      </c>
    </row>
    <row r="276" spans="1:51" s="310" customFormat="1" ht="12">
      <c r="A276" s="133"/>
      <c r="B276" s="132"/>
      <c r="C276" s="133"/>
      <c r="D276" s="129" t="s">
        <v>151</v>
      </c>
      <c r="E276" s="134" t="s">
        <v>1</v>
      </c>
      <c r="F276" s="338" t="s">
        <v>399</v>
      </c>
      <c r="G276" s="133"/>
      <c r="H276" s="136">
        <v>1</v>
      </c>
      <c r="J276" s="133"/>
      <c r="L276" s="311"/>
      <c r="M276" s="313"/>
      <c r="N276" s="314"/>
      <c r="O276" s="314"/>
      <c r="P276" s="314"/>
      <c r="Q276" s="314"/>
      <c r="R276" s="314"/>
      <c r="S276" s="314"/>
      <c r="T276" s="315"/>
      <c r="AT276" s="312" t="s">
        <v>151</v>
      </c>
      <c r="AU276" s="312" t="s">
        <v>83</v>
      </c>
      <c r="AV276" s="310" t="s">
        <v>83</v>
      </c>
      <c r="AW276" s="310" t="s">
        <v>29</v>
      </c>
      <c r="AX276" s="310" t="s">
        <v>73</v>
      </c>
      <c r="AY276" s="312" t="s">
        <v>142</v>
      </c>
    </row>
    <row r="277" spans="1:51" s="316" customFormat="1" ht="12">
      <c r="A277" s="138"/>
      <c r="B277" s="137"/>
      <c r="C277" s="138"/>
      <c r="D277" s="129" t="s">
        <v>151</v>
      </c>
      <c r="E277" s="139" t="s">
        <v>1</v>
      </c>
      <c r="F277" s="339" t="s">
        <v>168</v>
      </c>
      <c r="G277" s="138"/>
      <c r="H277" s="141">
        <v>4</v>
      </c>
      <c r="J277" s="138"/>
      <c r="L277" s="317"/>
      <c r="M277" s="319"/>
      <c r="N277" s="320"/>
      <c r="O277" s="320"/>
      <c r="P277" s="320"/>
      <c r="Q277" s="320"/>
      <c r="R277" s="320"/>
      <c r="S277" s="320"/>
      <c r="T277" s="321"/>
      <c r="AT277" s="318" t="s">
        <v>151</v>
      </c>
      <c r="AU277" s="318" t="s">
        <v>83</v>
      </c>
      <c r="AV277" s="316" t="s">
        <v>149</v>
      </c>
      <c r="AW277" s="316" t="s">
        <v>29</v>
      </c>
      <c r="AX277" s="316" t="s">
        <v>78</v>
      </c>
      <c r="AY277" s="318" t="s">
        <v>142</v>
      </c>
    </row>
    <row r="278" spans="1:65" s="266" customFormat="1" ht="48" customHeight="1">
      <c r="A278" s="260"/>
      <c r="B278" s="25"/>
      <c r="C278" s="121" t="s">
        <v>400</v>
      </c>
      <c r="D278" s="121" t="s">
        <v>145</v>
      </c>
      <c r="E278" s="122" t="s">
        <v>401</v>
      </c>
      <c r="F278" s="336" t="s">
        <v>715</v>
      </c>
      <c r="G278" s="124" t="s">
        <v>148</v>
      </c>
      <c r="H278" s="125">
        <v>7</v>
      </c>
      <c r="I278" s="296"/>
      <c r="J278" s="126">
        <f>ROUND(I278*H278,2)</f>
        <v>0</v>
      </c>
      <c r="K278" s="297"/>
      <c r="L278" s="264"/>
      <c r="M278" s="298" t="s">
        <v>1</v>
      </c>
      <c r="N278" s="299" t="s">
        <v>38</v>
      </c>
      <c r="O278" s="300"/>
      <c r="P278" s="301">
        <f>O278*H278</f>
        <v>0</v>
      </c>
      <c r="Q278" s="301">
        <v>0.00065</v>
      </c>
      <c r="R278" s="301">
        <f>Q278*H278</f>
        <v>0.00455</v>
      </c>
      <c r="S278" s="301">
        <v>0.0022</v>
      </c>
      <c r="T278" s="302">
        <f>S278*H278</f>
        <v>0.0154</v>
      </c>
      <c r="U278" s="263"/>
      <c r="V278" s="263"/>
      <c r="W278" s="263"/>
      <c r="X278" s="263"/>
      <c r="Y278" s="263"/>
      <c r="Z278" s="263"/>
      <c r="AA278" s="263"/>
      <c r="AB278" s="263"/>
      <c r="AC278" s="263"/>
      <c r="AD278" s="263"/>
      <c r="AE278" s="263"/>
      <c r="AR278" s="303" t="s">
        <v>205</v>
      </c>
      <c r="AT278" s="303" t="s">
        <v>145</v>
      </c>
      <c r="AU278" s="303" t="s">
        <v>83</v>
      </c>
      <c r="AY278" s="262" t="s">
        <v>142</v>
      </c>
      <c r="BE278" s="274">
        <f>IF(N278="základní",J278,0)</f>
        <v>0</v>
      </c>
      <c r="BF278" s="274">
        <f>IF(N278="snížená",J278,0)</f>
        <v>0</v>
      </c>
      <c r="BG278" s="274">
        <f>IF(N278="zákl. přenesená",J278,0)</f>
        <v>0</v>
      </c>
      <c r="BH278" s="274">
        <f>IF(N278="sníž. přenesená",J278,0)</f>
        <v>0</v>
      </c>
      <c r="BI278" s="274">
        <f>IF(N278="nulová",J278,0)</f>
        <v>0</v>
      </c>
      <c r="BJ278" s="262" t="s">
        <v>78</v>
      </c>
      <c r="BK278" s="274">
        <f>ROUND(I278*H278,2)</f>
        <v>0</v>
      </c>
      <c r="BL278" s="262" t="s">
        <v>205</v>
      </c>
      <c r="BM278" s="303" t="s">
        <v>402</v>
      </c>
    </row>
    <row r="279" spans="1:51" s="304" customFormat="1" ht="22.5">
      <c r="A279" s="128"/>
      <c r="B279" s="127"/>
      <c r="C279" s="128"/>
      <c r="D279" s="129" t="s">
        <v>151</v>
      </c>
      <c r="E279" s="130" t="s">
        <v>1</v>
      </c>
      <c r="F279" s="337" t="s">
        <v>403</v>
      </c>
      <c r="G279" s="128"/>
      <c r="H279" s="130" t="s">
        <v>1</v>
      </c>
      <c r="J279" s="128"/>
      <c r="L279" s="305"/>
      <c r="M279" s="307"/>
      <c r="N279" s="308"/>
      <c r="O279" s="308"/>
      <c r="P279" s="308"/>
      <c r="Q279" s="308"/>
      <c r="R279" s="308"/>
      <c r="S279" s="308"/>
      <c r="T279" s="309"/>
      <c r="AT279" s="306" t="s">
        <v>151</v>
      </c>
      <c r="AU279" s="306" t="s">
        <v>83</v>
      </c>
      <c r="AV279" s="304" t="s">
        <v>78</v>
      </c>
      <c r="AW279" s="304" t="s">
        <v>29</v>
      </c>
      <c r="AX279" s="304" t="s">
        <v>73</v>
      </c>
      <c r="AY279" s="306" t="s">
        <v>142</v>
      </c>
    </row>
    <row r="280" spans="1:51" s="310" customFormat="1" ht="12">
      <c r="A280" s="133"/>
      <c r="B280" s="132"/>
      <c r="C280" s="133"/>
      <c r="D280" s="129" t="s">
        <v>151</v>
      </c>
      <c r="E280" s="134" t="s">
        <v>1</v>
      </c>
      <c r="F280" s="338" t="s">
        <v>175</v>
      </c>
      <c r="G280" s="133"/>
      <c r="H280" s="136">
        <v>7</v>
      </c>
      <c r="J280" s="133"/>
      <c r="L280" s="311"/>
      <c r="M280" s="313"/>
      <c r="N280" s="314"/>
      <c r="O280" s="314"/>
      <c r="P280" s="314"/>
      <c r="Q280" s="314"/>
      <c r="R280" s="314"/>
      <c r="S280" s="314"/>
      <c r="T280" s="315"/>
      <c r="AT280" s="312" t="s">
        <v>151</v>
      </c>
      <c r="AU280" s="312" t="s">
        <v>83</v>
      </c>
      <c r="AV280" s="310" t="s">
        <v>83</v>
      </c>
      <c r="AW280" s="310" t="s">
        <v>29</v>
      </c>
      <c r="AX280" s="310" t="s">
        <v>78</v>
      </c>
      <c r="AY280" s="312" t="s">
        <v>142</v>
      </c>
    </row>
    <row r="281" spans="1:65" s="266" customFormat="1" ht="48" customHeight="1">
      <c r="A281" s="260"/>
      <c r="B281" s="25"/>
      <c r="C281" s="121" t="s">
        <v>404</v>
      </c>
      <c r="D281" s="121" t="s">
        <v>145</v>
      </c>
      <c r="E281" s="122" t="s">
        <v>405</v>
      </c>
      <c r="F281" s="336" t="s">
        <v>716</v>
      </c>
      <c r="G281" s="124" t="s">
        <v>148</v>
      </c>
      <c r="H281" s="125">
        <v>2</v>
      </c>
      <c r="I281" s="296"/>
      <c r="J281" s="126">
        <f>ROUND(I281*H281,2)</f>
        <v>0</v>
      </c>
      <c r="K281" s="297"/>
      <c r="L281" s="264"/>
      <c r="M281" s="298" t="s">
        <v>1</v>
      </c>
      <c r="N281" s="299" t="s">
        <v>38</v>
      </c>
      <c r="O281" s="300"/>
      <c r="P281" s="301">
        <f>O281*H281</f>
        <v>0</v>
      </c>
      <c r="Q281" s="301">
        <v>0.00304</v>
      </c>
      <c r="R281" s="301">
        <f>Q281*H281</f>
        <v>0.00608</v>
      </c>
      <c r="S281" s="301">
        <v>0.044</v>
      </c>
      <c r="T281" s="302">
        <f>S281*H281</f>
        <v>0.088</v>
      </c>
      <c r="U281" s="263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R281" s="303" t="s">
        <v>205</v>
      </c>
      <c r="AT281" s="303" t="s">
        <v>145</v>
      </c>
      <c r="AU281" s="303" t="s">
        <v>83</v>
      </c>
      <c r="AY281" s="262" t="s">
        <v>142</v>
      </c>
      <c r="BE281" s="274">
        <f>IF(N281="základní",J281,0)</f>
        <v>0</v>
      </c>
      <c r="BF281" s="274">
        <f>IF(N281="snížená",J281,0)</f>
        <v>0</v>
      </c>
      <c r="BG281" s="274">
        <f>IF(N281="zákl. přenesená",J281,0)</f>
        <v>0</v>
      </c>
      <c r="BH281" s="274">
        <f>IF(N281="sníž. přenesená",J281,0)</f>
        <v>0</v>
      </c>
      <c r="BI281" s="274">
        <f>IF(N281="nulová",J281,0)</f>
        <v>0</v>
      </c>
      <c r="BJ281" s="262" t="s">
        <v>78</v>
      </c>
      <c r="BK281" s="274">
        <f>ROUND(I281*H281,2)</f>
        <v>0</v>
      </c>
      <c r="BL281" s="262" t="s">
        <v>205</v>
      </c>
      <c r="BM281" s="303" t="s">
        <v>406</v>
      </c>
    </row>
    <row r="282" spans="1:51" s="310" customFormat="1" ht="12">
      <c r="A282" s="133"/>
      <c r="B282" s="132"/>
      <c r="C282" s="133"/>
      <c r="D282" s="129" t="s">
        <v>151</v>
      </c>
      <c r="E282" s="134" t="s">
        <v>1</v>
      </c>
      <c r="F282" s="338" t="s">
        <v>407</v>
      </c>
      <c r="G282" s="133"/>
      <c r="H282" s="136">
        <v>1</v>
      </c>
      <c r="J282" s="133"/>
      <c r="L282" s="311"/>
      <c r="M282" s="313"/>
      <c r="N282" s="314"/>
      <c r="O282" s="314"/>
      <c r="P282" s="314"/>
      <c r="Q282" s="314"/>
      <c r="R282" s="314"/>
      <c r="S282" s="314"/>
      <c r="T282" s="315"/>
      <c r="AT282" s="312" t="s">
        <v>151</v>
      </c>
      <c r="AU282" s="312" t="s">
        <v>83</v>
      </c>
      <c r="AV282" s="310" t="s">
        <v>83</v>
      </c>
      <c r="AW282" s="310" t="s">
        <v>29</v>
      </c>
      <c r="AX282" s="310" t="s">
        <v>73</v>
      </c>
      <c r="AY282" s="312" t="s">
        <v>142</v>
      </c>
    </row>
    <row r="283" spans="1:51" s="310" customFormat="1" ht="12">
      <c r="A283" s="133"/>
      <c r="B283" s="132"/>
      <c r="C283" s="133"/>
      <c r="D283" s="129" t="s">
        <v>151</v>
      </c>
      <c r="E283" s="134" t="s">
        <v>1</v>
      </c>
      <c r="F283" s="338" t="s">
        <v>408</v>
      </c>
      <c r="G283" s="133"/>
      <c r="H283" s="136">
        <v>1</v>
      </c>
      <c r="J283" s="133"/>
      <c r="L283" s="311"/>
      <c r="M283" s="313"/>
      <c r="N283" s="314"/>
      <c r="O283" s="314"/>
      <c r="P283" s="314"/>
      <c r="Q283" s="314"/>
      <c r="R283" s="314"/>
      <c r="S283" s="314"/>
      <c r="T283" s="315"/>
      <c r="AT283" s="312" t="s">
        <v>151</v>
      </c>
      <c r="AU283" s="312" t="s">
        <v>83</v>
      </c>
      <c r="AV283" s="310" t="s">
        <v>83</v>
      </c>
      <c r="AW283" s="310" t="s">
        <v>29</v>
      </c>
      <c r="AX283" s="310" t="s">
        <v>73</v>
      </c>
      <c r="AY283" s="312" t="s">
        <v>142</v>
      </c>
    </row>
    <row r="284" spans="1:51" s="316" customFormat="1" ht="12">
      <c r="A284" s="138"/>
      <c r="B284" s="137"/>
      <c r="C284" s="138"/>
      <c r="D284" s="129" t="s">
        <v>151</v>
      </c>
      <c r="E284" s="139" t="s">
        <v>1</v>
      </c>
      <c r="F284" s="339" t="s">
        <v>168</v>
      </c>
      <c r="G284" s="138"/>
      <c r="H284" s="141">
        <v>2</v>
      </c>
      <c r="J284" s="138"/>
      <c r="L284" s="317"/>
      <c r="M284" s="319"/>
      <c r="N284" s="320"/>
      <c r="O284" s="320"/>
      <c r="P284" s="320"/>
      <c r="Q284" s="320"/>
      <c r="R284" s="320"/>
      <c r="S284" s="320"/>
      <c r="T284" s="321"/>
      <c r="AT284" s="318" t="s">
        <v>151</v>
      </c>
      <c r="AU284" s="318" t="s">
        <v>83</v>
      </c>
      <c r="AV284" s="316" t="s">
        <v>149</v>
      </c>
      <c r="AW284" s="316" t="s">
        <v>29</v>
      </c>
      <c r="AX284" s="316" t="s">
        <v>78</v>
      </c>
      <c r="AY284" s="318" t="s">
        <v>142</v>
      </c>
    </row>
    <row r="285" spans="1:65" s="266" customFormat="1" ht="36" customHeight="1">
      <c r="A285" s="260"/>
      <c r="B285" s="25"/>
      <c r="C285" s="121" t="s">
        <v>409</v>
      </c>
      <c r="D285" s="121" t="s">
        <v>145</v>
      </c>
      <c r="E285" s="122" t="s">
        <v>410</v>
      </c>
      <c r="F285" s="336" t="s">
        <v>717</v>
      </c>
      <c r="G285" s="124" t="s">
        <v>148</v>
      </c>
      <c r="H285" s="125">
        <v>7</v>
      </c>
      <c r="I285" s="296"/>
      <c r="J285" s="126">
        <f>ROUND(I285*H285,2)</f>
        <v>0</v>
      </c>
      <c r="K285" s="297"/>
      <c r="L285" s="264"/>
      <c r="M285" s="298" t="s">
        <v>1</v>
      </c>
      <c r="N285" s="299" t="s">
        <v>38</v>
      </c>
      <c r="O285" s="300"/>
      <c r="P285" s="301">
        <f>O285*H285</f>
        <v>0</v>
      </c>
      <c r="Q285" s="301">
        <v>0.0039</v>
      </c>
      <c r="R285" s="301">
        <f>Q285*H285</f>
        <v>0.027299999999999998</v>
      </c>
      <c r="S285" s="301">
        <v>0.00289</v>
      </c>
      <c r="T285" s="302">
        <f>S285*H285</f>
        <v>0.02023</v>
      </c>
      <c r="U285" s="263"/>
      <c r="V285" s="263"/>
      <c r="W285" s="263"/>
      <c r="X285" s="263"/>
      <c r="Y285" s="263"/>
      <c r="Z285" s="263"/>
      <c r="AA285" s="263"/>
      <c r="AB285" s="263"/>
      <c r="AC285" s="263"/>
      <c r="AD285" s="263"/>
      <c r="AE285" s="263"/>
      <c r="AR285" s="303" t="s">
        <v>205</v>
      </c>
      <c r="AT285" s="303" t="s">
        <v>145</v>
      </c>
      <c r="AU285" s="303" t="s">
        <v>83</v>
      </c>
      <c r="AY285" s="262" t="s">
        <v>142</v>
      </c>
      <c r="BE285" s="274">
        <f>IF(N285="základní",J285,0)</f>
        <v>0</v>
      </c>
      <c r="BF285" s="274">
        <f>IF(N285="snížená",J285,0)</f>
        <v>0</v>
      </c>
      <c r="BG285" s="274">
        <f>IF(N285="zákl. přenesená",J285,0)</f>
        <v>0</v>
      </c>
      <c r="BH285" s="274">
        <f>IF(N285="sníž. přenesená",J285,0)</f>
        <v>0</v>
      </c>
      <c r="BI285" s="274">
        <f>IF(N285="nulová",J285,0)</f>
        <v>0</v>
      </c>
      <c r="BJ285" s="262" t="s">
        <v>78</v>
      </c>
      <c r="BK285" s="274">
        <f>ROUND(I285*H285,2)</f>
        <v>0</v>
      </c>
      <c r="BL285" s="262" t="s">
        <v>205</v>
      </c>
      <c r="BM285" s="303" t="s">
        <v>411</v>
      </c>
    </row>
    <row r="286" spans="1:51" s="304" customFormat="1" ht="22.5">
      <c r="A286" s="128"/>
      <c r="B286" s="127"/>
      <c r="C286" s="128"/>
      <c r="D286" s="129" t="s">
        <v>151</v>
      </c>
      <c r="E286" s="130" t="s">
        <v>1</v>
      </c>
      <c r="F286" s="337" t="s">
        <v>412</v>
      </c>
      <c r="G286" s="128"/>
      <c r="H286" s="130" t="s">
        <v>1</v>
      </c>
      <c r="J286" s="128"/>
      <c r="L286" s="305"/>
      <c r="M286" s="307"/>
      <c r="N286" s="308"/>
      <c r="O286" s="308"/>
      <c r="P286" s="308"/>
      <c r="Q286" s="308"/>
      <c r="R286" s="308"/>
      <c r="S286" s="308"/>
      <c r="T286" s="309"/>
      <c r="AT286" s="306" t="s">
        <v>151</v>
      </c>
      <c r="AU286" s="306" t="s">
        <v>83</v>
      </c>
      <c r="AV286" s="304" t="s">
        <v>78</v>
      </c>
      <c r="AW286" s="304" t="s">
        <v>29</v>
      </c>
      <c r="AX286" s="304" t="s">
        <v>73</v>
      </c>
      <c r="AY286" s="306" t="s">
        <v>142</v>
      </c>
    </row>
    <row r="287" spans="1:51" s="310" customFormat="1" ht="12">
      <c r="A287" s="133"/>
      <c r="B287" s="132"/>
      <c r="C287" s="133"/>
      <c r="D287" s="129" t="s">
        <v>151</v>
      </c>
      <c r="E287" s="134" t="s">
        <v>1</v>
      </c>
      <c r="F287" s="338" t="s">
        <v>175</v>
      </c>
      <c r="G287" s="133"/>
      <c r="H287" s="136">
        <v>7</v>
      </c>
      <c r="J287" s="133"/>
      <c r="L287" s="311"/>
      <c r="M287" s="313"/>
      <c r="N287" s="314"/>
      <c r="O287" s="314"/>
      <c r="P287" s="314"/>
      <c r="Q287" s="314"/>
      <c r="R287" s="314"/>
      <c r="S287" s="314"/>
      <c r="T287" s="315"/>
      <c r="AT287" s="312" t="s">
        <v>151</v>
      </c>
      <c r="AU287" s="312" t="s">
        <v>83</v>
      </c>
      <c r="AV287" s="310" t="s">
        <v>83</v>
      </c>
      <c r="AW287" s="310" t="s">
        <v>29</v>
      </c>
      <c r="AX287" s="310" t="s">
        <v>78</v>
      </c>
      <c r="AY287" s="312" t="s">
        <v>142</v>
      </c>
    </row>
    <row r="288" spans="1:65" s="266" customFormat="1" ht="36" customHeight="1">
      <c r="A288" s="260"/>
      <c r="B288" s="25"/>
      <c r="C288" s="121" t="s">
        <v>413</v>
      </c>
      <c r="D288" s="121" t="s">
        <v>145</v>
      </c>
      <c r="E288" s="122" t="s">
        <v>414</v>
      </c>
      <c r="F288" s="336" t="s">
        <v>718</v>
      </c>
      <c r="G288" s="124" t="s">
        <v>148</v>
      </c>
      <c r="H288" s="125">
        <v>2</v>
      </c>
      <c r="I288" s="296"/>
      <c r="J288" s="126">
        <f>ROUND(I288*H288,2)</f>
        <v>0</v>
      </c>
      <c r="K288" s="297"/>
      <c r="L288" s="264"/>
      <c r="M288" s="298" t="s">
        <v>1</v>
      </c>
      <c r="N288" s="299" t="s">
        <v>38</v>
      </c>
      <c r="O288" s="300"/>
      <c r="P288" s="301">
        <f>O288*H288</f>
        <v>0</v>
      </c>
      <c r="Q288" s="301">
        <v>0.02122</v>
      </c>
      <c r="R288" s="301">
        <f>Q288*H288</f>
        <v>0.04244</v>
      </c>
      <c r="S288" s="301">
        <v>0.01733</v>
      </c>
      <c r="T288" s="302">
        <f>S288*H288</f>
        <v>0.03466</v>
      </c>
      <c r="U288" s="263"/>
      <c r="V288" s="263"/>
      <c r="W288" s="263"/>
      <c r="X288" s="263"/>
      <c r="Y288" s="263"/>
      <c r="Z288" s="263"/>
      <c r="AA288" s="263"/>
      <c r="AB288" s="263"/>
      <c r="AC288" s="263"/>
      <c r="AD288" s="263"/>
      <c r="AE288" s="263"/>
      <c r="AR288" s="303" t="s">
        <v>205</v>
      </c>
      <c r="AT288" s="303" t="s">
        <v>145</v>
      </c>
      <c r="AU288" s="303" t="s">
        <v>83</v>
      </c>
      <c r="AY288" s="262" t="s">
        <v>142</v>
      </c>
      <c r="BE288" s="274">
        <f>IF(N288="základní",J288,0)</f>
        <v>0</v>
      </c>
      <c r="BF288" s="274">
        <f>IF(N288="snížená",J288,0)</f>
        <v>0</v>
      </c>
      <c r="BG288" s="274">
        <f>IF(N288="zákl. přenesená",J288,0)</f>
        <v>0</v>
      </c>
      <c r="BH288" s="274">
        <f>IF(N288="sníž. přenesená",J288,0)</f>
        <v>0</v>
      </c>
      <c r="BI288" s="274">
        <f>IF(N288="nulová",J288,0)</f>
        <v>0</v>
      </c>
      <c r="BJ288" s="262" t="s">
        <v>78</v>
      </c>
      <c r="BK288" s="274">
        <f>ROUND(I288*H288,2)</f>
        <v>0</v>
      </c>
      <c r="BL288" s="262" t="s">
        <v>205</v>
      </c>
      <c r="BM288" s="303" t="s">
        <v>415</v>
      </c>
    </row>
    <row r="289" spans="1:51" s="304" customFormat="1" ht="12">
      <c r="A289" s="128"/>
      <c r="B289" s="127"/>
      <c r="C289" s="128"/>
      <c r="D289" s="129" t="s">
        <v>151</v>
      </c>
      <c r="E289" s="130" t="s">
        <v>1</v>
      </c>
      <c r="F289" s="337" t="s">
        <v>416</v>
      </c>
      <c r="G289" s="128"/>
      <c r="H289" s="130" t="s">
        <v>1</v>
      </c>
      <c r="J289" s="128"/>
      <c r="L289" s="305"/>
      <c r="M289" s="307"/>
      <c r="N289" s="308"/>
      <c r="O289" s="308"/>
      <c r="P289" s="308"/>
      <c r="Q289" s="308"/>
      <c r="R289" s="308"/>
      <c r="S289" s="308"/>
      <c r="T289" s="309"/>
      <c r="AT289" s="306" t="s">
        <v>151</v>
      </c>
      <c r="AU289" s="306" t="s">
        <v>83</v>
      </c>
      <c r="AV289" s="304" t="s">
        <v>78</v>
      </c>
      <c r="AW289" s="304" t="s">
        <v>29</v>
      </c>
      <c r="AX289" s="304" t="s">
        <v>73</v>
      </c>
      <c r="AY289" s="306" t="s">
        <v>142</v>
      </c>
    </row>
    <row r="290" spans="1:51" s="310" customFormat="1" ht="12">
      <c r="A290" s="133"/>
      <c r="B290" s="132"/>
      <c r="C290" s="133"/>
      <c r="D290" s="129" t="s">
        <v>151</v>
      </c>
      <c r="E290" s="134" t="s">
        <v>1</v>
      </c>
      <c r="F290" s="338" t="s">
        <v>407</v>
      </c>
      <c r="G290" s="133"/>
      <c r="H290" s="136">
        <v>1</v>
      </c>
      <c r="J290" s="133"/>
      <c r="L290" s="311"/>
      <c r="M290" s="313"/>
      <c r="N290" s="314"/>
      <c r="O290" s="314"/>
      <c r="P290" s="314"/>
      <c r="Q290" s="314"/>
      <c r="R290" s="314"/>
      <c r="S290" s="314"/>
      <c r="T290" s="315"/>
      <c r="AT290" s="312" t="s">
        <v>151</v>
      </c>
      <c r="AU290" s="312" t="s">
        <v>83</v>
      </c>
      <c r="AV290" s="310" t="s">
        <v>83</v>
      </c>
      <c r="AW290" s="310" t="s">
        <v>29</v>
      </c>
      <c r="AX290" s="310" t="s">
        <v>73</v>
      </c>
      <c r="AY290" s="312" t="s">
        <v>142</v>
      </c>
    </row>
    <row r="291" spans="1:51" s="310" customFormat="1" ht="12">
      <c r="A291" s="133"/>
      <c r="B291" s="132"/>
      <c r="C291" s="133"/>
      <c r="D291" s="129" t="s">
        <v>151</v>
      </c>
      <c r="E291" s="134" t="s">
        <v>1</v>
      </c>
      <c r="F291" s="338" t="s">
        <v>408</v>
      </c>
      <c r="G291" s="133"/>
      <c r="H291" s="136">
        <v>1</v>
      </c>
      <c r="J291" s="133"/>
      <c r="L291" s="311"/>
      <c r="M291" s="313"/>
      <c r="N291" s="314"/>
      <c r="O291" s="314"/>
      <c r="P291" s="314"/>
      <c r="Q291" s="314"/>
      <c r="R291" s="314"/>
      <c r="S291" s="314"/>
      <c r="T291" s="315"/>
      <c r="AT291" s="312" t="s">
        <v>151</v>
      </c>
      <c r="AU291" s="312" t="s">
        <v>83</v>
      </c>
      <c r="AV291" s="310" t="s">
        <v>83</v>
      </c>
      <c r="AW291" s="310" t="s">
        <v>29</v>
      </c>
      <c r="AX291" s="310" t="s">
        <v>73</v>
      </c>
      <c r="AY291" s="312" t="s">
        <v>142</v>
      </c>
    </row>
    <row r="292" spans="1:51" s="316" customFormat="1" ht="12">
      <c r="A292" s="138"/>
      <c r="B292" s="137"/>
      <c r="C292" s="138"/>
      <c r="D292" s="129" t="s">
        <v>151</v>
      </c>
      <c r="E292" s="139" t="s">
        <v>1</v>
      </c>
      <c r="F292" s="339" t="s">
        <v>168</v>
      </c>
      <c r="G292" s="138"/>
      <c r="H292" s="141">
        <v>2</v>
      </c>
      <c r="J292" s="138"/>
      <c r="L292" s="317"/>
      <c r="M292" s="319"/>
      <c r="N292" s="320"/>
      <c r="O292" s="320"/>
      <c r="P292" s="320"/>
      <c r="Q292" s="320"/>
      <c r="R292" s="320"/>
      <c r="S292" s="320"/>
      <c r="T292" s="321"/>
      <c r="AT292" s="318" t="s">
        <v>151</v>
      </c>
      <c r="AU292" s="318" t="s">
        <v>83</v>
      </c>
      <c r="AV292" s="316" t="s">
        <v>149</v>
      </c>
      <c r="AW292" s="316" t="s">
        <v>29</v>
      </c>
      <c r="AX292" s="316" t="s">
        <v>78</v>
      </c>
      <c r="AY292" s="318" t="s">
        <v>142</v>
      </c>
    </row>
    <row r="293" spans="1:65" s="266" customFormat="1" ht="36" customHeight="1">
      <c r="A293" s="260"/>
      <c r="B293" s="25"/>
      <c r="C293" s="121" t="s">
        <v>417</v>
      </c>
      <c r="D293" s="121" t="s">
        <v>145</v>
      </c>
      <c r="E293" s="122" t="s">
        <v>418</v>
      </c>
      <c r="F293" s="336" t="s">
        <v>719</v>
      </c>
      <c r="G293" s="124" t="s">
        <v>293</v>
      </c>
      <c r="H293" s="322"/>
      <c r="I293" s="296"/>
      <c r="J293" s="126">
        <f>ROUND(I293*H293,2)</f>
        <v>0</v>
      </c>
      <c r="K293" s="297"/>
      <c r="L293" s="264"/>
      <c r="M293" s="298" t="s">
        <v>1</v>
      </c>
      <c r="N293" s="299" t="s">
        <v>38</v>
      </c>
      <c r="O293" s="300"/>
      <c r="P293" s="301">
        <f>O293*H293</f>
        <v>0</v>
      </c>
      <c r="Q293" s="301">
        <v>0</v>
      </c>
      <c r="R293" s="301">
        <f>Q293*H293</f>
        <v>0</v>
      </c>
      <c r="S293" s="301">
        <v>0</v>
      </c>
      <c r="T293" s="302">
        <f>S293*H293</f>
        <v>0</v>
      </c>
      <c r="U293" s="263"/>
      <c r="V293" s="263"/>
      <c r="W293" s="263"/>
      <c r="X293" s="263"/>
      <c r="Y293" s="263"/>
      <c r="Z293" s="263"/>
      <c r="AA293" s="263"/>
      <c r="AB293" s="263"/>
      <c r="AC293" s="263"/>
      <c r="AD293" s="263"/>
      <c r="AE293" s="263"/>
      <c r="AR293" s="303" t="s">
        <v>205</v>
      </c>
      <c r="AT293" s="303" t="s">
        <v>145</v>
      </c>
      <c r="AU293" s="303" t="s">
        <v>83</v>
      </c>
      <c r="AY293" s="262" t="s">
        <v>142</v>
      </c>
      <c r="BE293" s="274">
        <f>IF(N293="základní",J293,0)</f>
        <v>0</v>
      </c>
      <c r="BF293" s="274">
        <f>IF(N293="snížená",J293,0)</f>
        <v>0</v>
      </c>
      <c r="BG293" s="274">
        <f>IF(N293="zákl. přenesená",J293,0)</f>
        <v>0</v>
      </c>
      <c r="BH293" s="274">
        <f>IF(N293="sníž. přenesená",J293,0)</f>
        <v>0</v>
      </c>
      <c r="BI293" s="274">
        <f>IF(N293="nulová",J293,0)</f>
        <v>0</v>
      </c>
      <c r="BJ293" s="262" t="s">
        <v>78</v>
      </c>
      <c r="BK293" s="274">
        <f>ROUND(I293*H293,2)</f>
        <v>0</v>
      </c>
      <c r="BL293" s="262" t="s">
        <v>205</v>
      </c>
      <c r="BM293" s="303" t="s">
        <v>419</v>
      </c>
    </row>
    <row r="294" spans="1:63" s="287" customFormat="1" ht="22.9" customHeight="1">
      <c r="A294" s="115"/>
      <c r="B294" s="114"/>
      <c r="C294" s="115"/>
      <c r="D294" s="116" t="s">
        <v>72</v>
      </c>
      <c r="E294" s="119" t="s">
        <v>420</v>
      </c>
      <c r="F294" s="340" t="s">
        <v>421</v>
      </c>
      <c r="G294" s="115"/>
      <c r="J294" s="120">
        <f>BK294</f>
        <v>0</v>
      </c>
      <c r="L294" s="288"/>
      <c r="M294" s="290"/>
      <c r="N294" s="291"/>
      <c r="O294" s="291"/>
      <c r="P294" s="292">
        <f>SUM(P295:P296)</f>
        <v>0</v>
      </c>
      <c r="Q294" s="291"/>
      <c r="R294" s="292">
        <f>SUM(R295:R296)</f>
        <v>0</v>
      </c>
      <c r="S294" s="291"/>
      <c r="T294" s="293">
        <f>SUM(T295:T296)</f>
        <v>0</v>
      </c>
      <c r="AR294" s="289" t="s">
        <v>83</v>
      </c>
      <c r="AT294" s="294" t="s">
        <v>72</v>
      </c>
      <c r="AU294" s="294" t="s">
        <v>78</v>
      </c>
      <c r="AY294" s="289" t="s">
        <v>142</v>
      </c>
      <c r="BK294" s="295">
        <f>SUM(BK295:BK296)</f>
        <v>0</v>
      </c>
    </row>
    <row r="295" spans="1:65" s="266" customFormat="1" ht="29.25" customHeight="1">
      <c r="A295" s="260"/>
      <c r="B295" s="25"/>
      <c r="C295" s="121" t="s">
        <v>422</v>
      </c>
      <c r="D295" s="121" t="s">
        <v>145</v>
      </c>
      <c r="E295" s="122" t="s">
        <v>423</v>
      </c>
      <c r="F295" s="336" t="s">
        <v>720</v>
      </c>
      <c r="G295" s="124" t="s">
        <v>424</v>
      </c>
      <c r="H295" s="125">
        <v>1</v>
      </c>
      <c r="I295" s="296"/>
      <c r="J295" s="126">
        <f>ROUND(I295*H295,2)</f>
        <v>0</v>
      </c>
      <c r="K295" s="297"/>
      <c r="L295" s="264"/>
      <c r="M295" s="298" t="s">
        <v>1</v>
      </c>
      <c r="N295" s="299" t="s">
        <v>38</v>
      </c>
      <c r="O295" s="300"/>
      <c r="P295" s="301">
        <f>O295*H295</f>
        <v>0</v>
      </c>
      <c r="Q295" s="301">
        <v>0</v>
      </c>
      <c r="R295" s="301">
        <f>Q295*H295</f>
        <v>0</v>
      </c>
      <c r="S295" s="301">
        <v>0</v>
      </c>
      <c r="T295" s="302">
        <f>S295*H295</f>
        <v>0</v>
      </c>
      <c r="U295" s="263"/>
      <c r="V295" s="263"/>
      <c r="W295" s="263"/>
      <c r="X295" s="263"/>
      <c r="Y295" s="263"/>
      <c r="Z295" s="263"/>
      <c r="AA295" s="263"/>
      <c r="AB295" s="263"/>
      <c r="AC295" s="263"/>
      <c r="AD295" s="263"/>
      <c r="AE295" s="263"/>
      <c r="AR295" s="303" t="s">
        <v>205</v>
      </c>
      <c r="AT295" s="303" t="s">
        <v>145</v>
      </c>
      <c r="AU295" s="303" t="s">
        <v>83</v>
      </c>
      <c r="AY295" s="262" t="s">
        <v>142</v>
      </c>
      <c r="BE295" s="274">
        <f>IF(N295="základní",J295,0)</f>
        <v>0</v>
      </c>
      <c r="BF295" s="274">
        <f>IF(N295="snížená",J295,0)</f>
        <v>0</v>
      </c>
      <c r="BG295" s="274">
        <f>IF(N295="zákl. přenesená",J295,0)</f>
        <v>0</v>
      </c>
      <c r="BH295" s="274">
        <f>IF(N295="sníž. přenesená",J295,0)</f>
        <v>0</v>
      </c>
      <c r="BI295" s="274">
        <f>IF(N295="nulová",J295,0)</f>
        <v>0</v>
      </c>
      <c r="BJ295" s="262" t="s">
        <v>78</v>
      </c>
      <c r="BK295" s="274">
        <f>ROUND(I295*H295,2)</f>
        <v>0</v>
      </c>
      <c r="BL295" s="262" t="s">
        <v>205</v>
      </c>
      <c r="BM295" s="303" t="s">
        <v>425</v>
      </c>
    </row>
    <row r="296" spans="1:65" s="266" customFormat="1" ht="36" customHeight="1">
      <c r="A296" s="260"/>
      <c r="B296" s="25"/>
      <c r="C296" s="121" t="s">
        <v>426</v>
      </c>
      <c r="D296" s="121" t="s">
        <v>145</v>
      </c>
      <c r="E296" s="122" t="s">
        <v>427</v>
      </c>
      <c r="F296" s="336" t="s">
        <v>721</v>
      </c>
      <c r="G296" s="124" t="s">
        <v>293</v>
      </c>
      <c r="H296" s="322"/>
      <c r="I296" s="296"/>
      <c r="J296" s="126">
        <f>ROUND(I296*H296,2)</f>
        <v>0</v>
      </c>
      <c r="K296" s="297"/>
      <c r="L296" s="264"/>
      <c r="M296" s="298" t="s">
        <v>1</v>
      </c>
      <c r="N296" s="299" t="s">
        <v>38</v>
      </c>
      <c r="O296" s="300"/>
      <c r="P296" s="301">
        <f>O296*H296</f>
        <v>0</v>
      </c>
      <c r="Q296" s="301">
        <v>0</v>
      </c>
      <c r="R296" s="301">
        <f>Q296*H296</f>
        <v>0</v>
      </c>
      <c r="S296" s="301">
        <v>0</v>
      </c>
      <c r="T296" s="302">
        <f>S296*H296</f>
        <v>0</v>
      </c>
      <c r="U296" s="263"/>
      <c r="V296" s="263"/>
      <c r="W296" s="263"/>
      <c r="X296" s="263"/>
      <c r="Y296" s="263"/>
      <c r="Z296" s="263"/>
      <c r="AA296" s="263"/>
      <c r="AB296" s="263"/>
      <c r="AC296" s="263"/>
      <c r="AD296" s="263"/>
      <c r="AE296" s="263"/>
      <c r="AR296" s="303" t="s">
        <v>205</v>
      </c>
      <c r="AT296" s="303" t="s">
        <v>145</v>
      </c>
      <c r="AU296" s="303" t="s">
        <v>83</v>
      </c>
      <c r="AY296" s="262" t="s">
        <v>142</v>
      </c>
      <c r="BE296" s="274">
        <f>IF(N296="základní",J296,0)</f>
        <v>0</v>
      </c>
      <c r="BF296" s="274">
        <f>IF(N296="snížená",J296,0)</f>
        <v>0</v>
      </c>
      <c r="BG296" s="274">
        <f>IF(N296="zákl. přenesená",J296,0)</f>
        <v>0</v>
      </c>
      <c r="BH296" s="274">
        <f>IF(N296="sníž. přenesená",J296,0)</f>
        <v>0</v>
      </c>
      <c r="BI296" s="274">
        <f>IF(N296="nulová",J296,0)</f>
        <v>0</v>
      </c>
      <c r="BJ296" s="262" t="s">
        <v>78</v>
      </c>
      <c r="BK296" s="274">
        <f>ROUND(I296*H296,2)</f>
        <v>0</v>
      </c>
      <c r="BL296" s="262" t="s">
        <v>205</v>
      </c>
      <c r="BM296" s="303" t="s">
        <v>428</v>
      </c>
    </row>
    <row r="297" spans="1:63" s="287" customFormat="1" ht="22.9" customHeight="1">
      <c r="A297" s="115"/>
      <c r="B297" s="114"/>
      <c r="C297" s="115"/>
      <c r="D297" s="116" t="s">
        <v>72</v>
      </c>
      <c r="E297" s="119" t="s">
        <v>429</v>
      </c>
      <c r="F297" s="119" t="s">
        <v>430</v>
      </c>
      <c r="G297" s="115"/>
      <c r="J297" s="120">
        <f>BK297</f>
        <v>0</v>
      </c>
      <c r="L297" s="288"/>
      <c r="M297" s="290"/>
      <c r="N297" s="291"/>
      <c r="O297" s="291"/>
      <c r="P297" s="292">
        <f>SUM(P298:P302)</f>
        <v>0</v>
      </c>
      <c r="Q297" s="291"/>
      <c r="R297" s="292">
        <f>SUM(R298:R302)</f>
        <v>0.00996</v>
      </c>
      <c r="S297" s="291"/>
      <c r="T297" s="293">
        <f>SUM(T298:T302)</f>
        <v>0</v>
      </c>
      <c r="AR297" s="289" t="s">
        <v>83</v>
      </c>
      <c r="AT297" s="294" t="s">
        <v>72</v>
      </c>
      <c r="AU297" s="294" t="s">
        <v>78</v>
      </c>
      <c r="AY297" s="289" t="s">
        <v>142</v>
      </c>
      <c r="BK297" s="295">
        <f>SUM(BK298:BK302)</f>
        <v>0</v>
      </c>
    </row>
    <row r="298" spans="1:65" s="266" customFormat="1" ht="24" customHeight="1">
      <c r="A298" s="260"/>
      <c r="B298" s="25"/>
      <c r="C298" s="121" t="s">
        <v>431</v>
      </c>
      <c r="D298" s="121" t="s">
        <v>145</v>
      </c>
      <c r="E298" s="122" t="s">
        <v>432</v>
      </c>
      <c r="F298" s="336" t="s">
        <v>666</v>
      </c>
      <c r="G298" s="124" t="s">
        <v>424</v>
      </c>
      <c r="H298" s="125">
        <v>1</v>
      </c>
      <c r="I298" s="296"/>
      <c r="J298" s="126">
        <f>ROUND(I298*H298,2)</f>
        <v>0</v>
      </c>
      <c r="K298" s="297"/>
      <c r="L298" s="264"/>
      <c r="M298" s="298" t="s">
        <v>1</v>
      </c>
      <c r="N298" s="299" t="s">
        <v>38</v>
      </c>
      <c r="O298" s="300"/>
      <c r="P298" s="301">
        <f>O298*H298</f>
        <v>0</v>
      </c>
      <c r="Q298" s="301">
        <v>6E-05</v>
      </c>
      <c r="R298" s="301">
        <f>Q298*H298</f>
        <v>6E-05</v>
      </c>
      <c r="S298" s="301">
        <v>0</v>
      </c>
      <c r="T298" s="302">
        <f>S298*H298</f>
        <v>0</v>
      </c>
      <c r="U298" s="263"/>
      <c r="V298" s="263"/>
      <c r="W298" s="263"/>
      <c r="X298" s="263"/>
      <c r="Y298" s="263"/>
      <c r="Z298" s="263"/>
      <c r="AA298" s="263"/>
      <c r="AB298" s="263"/>
      <c r="AC298" s="263"/>
      <c r="AD298" s="263"/>
      <c r="AE298" s="263"/>
      <c r="AR298" s="303" t="s">
        <v>205</v>
      </c>
      <c r="AT298" s="303" t="s">
        <v>145</v>
      </c>
      <c r="AU298" s="303" t="s">
        <v>83</v>
      </c>
      <c r="AY298" s="262" t="s">
        <v>142</v>
      </c>
      <c r="BE298" s="274">
        <f>IF(N298="základní",J298,0)</f>
        <v>0</v>
      </c>
      <c r="BF298" s="274">
        <f>IF(N298="snížená",J298,0)</f>
        <v>0</v>
      </c>
      <c r="BG298" s="274">
        <f>IF(N298="zákl. přenesená",J298,0)</f>
        <v>0</v>
      </c>
      <c r="BH298" s="274">
        <f>IF(N298="sníž. přenesená",J298,0)</f>
        <v>0</v>
      </c>
      <c r="BI298" s="274">
        <f>IF(N298="nulová",J298,0)</f>
        <v>0</v>
      </c>
      <c r="BJ298" s="262" t="s">
        <v>78</v>
      </c>
      <c r="BK298" s="274">
        <f>ROUND(I298*H298,2)</f>
        <v>0</v>
      </c>
      <c r="BL298" s="262" t="s">
        <v>205</v>
      </c>
      <c r="BM298" s="303" t="s">
        <v>433</v>
      </c>
    </row>
    <row r="299" spans="1:65" s="266" customFormat="1" ht="24" customHeight="1">
      <c r="A299" s="260"/>
      <c r="B299" s="25"/>
      <c r="C299" s="121" t="s">
        <v>434</v>
      </c>
      <c r="D299" s="121" t="s">
        <v>145</v>
      </c>
      <c r="E299" s="122" t="s">
        <v>435</v>
      </c>
      <c r="F299" s="336" t="s">
        <v>667</v>
      </c>
      <c r="G299" s="124" t="s">
        <v>424</v>
      </c>
      <c r="H299" s="125">
        <v>1</v>
      </c>
      <c r="I299" s="296"/>
      <c r="J299" s="126">
        <f>ROUND(I299*H299,2)</f>
        <v>0</v>
      </c>
      <c r="K299" s="297"/>
      <c r="L299" s="264"/>
      <c r="M299" s="298" t="s">
        <v>1</v>
      </c>
      <c r="N299" s="299" t="s">
        <v>38</v>
      </c>
      <c r="O299" s="300"/>
      <c r="P299" s="301">
        <f>O299*H299</f>
        <v>0</v>
      </c>
      <c r="Q299" s="301">
        <v>6E-05</v>
      </c>
      <c r="R299" s="301">
        <f>Q299*H299</f>
        <v>6E-05</v>
      </c>
      <c r="S299" s="301">
        <v>0</v>
      </c>
      <c r="T299" s="302">
        <f>S299*H299</f>
        <v>0</v>
      </c>
      <c r="U299" s="263"/>
      <c r="V299" s="263"/>
      <c r="W299" s="263"/>
      <c r="X299" s="263"/>
      <c r="Y299" s="263"/>
      <c r="Z299" s="263"/>
      <c r="AA299" s="263"/>
      <c r="AB299" s="263"/>
      <c r="AC299" s="263"/>
      <c r="AD299" s="263"/>
      <c r="AE299" s="263"/>
      <c r="AR299" s="303" t="s">
        <v>205</v>
      </c>
      <c r="AT299" s="303" t="s">
        <v>145</v>
      </c>
      <c r="AU299" s="303" t="s">
        <v>83</v>
      </c>
      <c r="AY299" s="262" t="s">
        <v>142</v>
      </c>
      <c r="BE299" s="274">
        <f>IF(N299="základní",J299,0)</f>
        <v>0</v>
      </c>
      <c r="BF299" s="274">
        <f>IF(N299="snížená",J299,0)</f>
        <v>0</v>
      </c>
      <c r="BG299" s="274">
        <f>IF(N299="zákl. přenesená",J299,0)</f>
        <v>0</v>
      </c>
      <c r="BH299" s="274">
        <f>IF(N299="sníž. přenesená",J299,0)</f>
        <v>0</v>
      </c>
      <c r="BI299" s="274">
        <f>IF(N299="nulová",J299,0)</f>
        <v>0</v>
      </c>
      <c r="BJ299" s="262" t="s">
        <v>78</v>
      </c>
      <c r="BK299" s="274">
        <f>ROUND(I299*H299,2)</f>
        <v>0</v>
      </c>
      <c r="BL299" s="262" t="s">
        <v>205</v>
      </c>
      <c r="BM299" s="303" t="s">
        <v>436</v>
      </c>
    </row>
    <row r="300" spans="1:65" s="266" customFormat="1" ht="24" customHeight="1">
      <c r="A300" s="260"/>
      <c r="B300" s="25"/>
      <c r="C300" s="121" t="s">
        <v>437</v>
      </c>
      <c r="D300" s="121" t="s">
        <v>145</v>
      </c>
      <c r="E300" s="122" t="s">
        <v>438</v>
      </c>
      <c r="F300" s="336" t="s">
        <v>668</v>
      </c>
      <c r="G300" s="124" t="s">
        <v>424</v>
      </c>
      <c r="H300" s="125">
        <v>1</v>
      </c>
      <c r="I300" s="296"/>
      <c r="J300" s="126">
        <f>ROUND(I300*H300,2)</f>
        <v>0</v>
      </c>
      <c r="K300" s="297"/>
      <c r="L300" s="264"/>
      <c r="M300" s="298" t="s">
        <v>1</v>
      </c>
      <c r="N300" s="299" t="s">
        <v>38</v>
      </c>
      <c r="O300" s="300"/>
      <c r="P300" s="301">
        <f>O300*H300</f>
        <v>0</v>
      </c>
      <c r="Q300" s="301">
        <v>6E-05</v>
      </c>
      <c r="R300" s="301">
        <f>Q300*H300</f>
        <v>6E-05</v>
      </c>
      <c r="S300" s="301">
        <v>0</v>
      </c>
      <c r="T300" s="302">
        <f>S300*H300</f>
        <v>0</v>
      </c>
      <c r="U300" s="263"/>
      <c r="V300" s="263"/>
      <c r="W300" s="263"/>
      <c r="X300" s="263"/>
      <c r="Y300" s="263"/>
      <c r="Z300" s="263"/>
      <c r="AA300" s="263"/>
      <c r="AB300" s="263"/>
      <c r="AC300" s="263"/>
      <c r="AD300" s="263"/>
      <c r="AE300" s="263"/>
      <c r="AR300" s="303" t="s">
        <v>205</v>
      </c>
      <c r="AT300" s="303" t="s">
        <v>145</v>
      </c>
      <c r="AU300" s="303" t="s">
        <v>83</v>
      </c>
      <c r="AY300" s="262" t="s">
        <v>142</v>
      </c>
      <c r="BE300" s="274">
        <f>IF(N300="základní",J300,0)</f>
        <v>0</v>
      </c>
      <c r="BF300" s="274">
        <f>IF(N300="snížená",J300,0)</f>
        <v>0</v>
      </c>
      <c r="BG300" s="274">
        <f>IF(N300="zákl. přenesená",J300,0)</f>
        <v>0</v>
      </c>
      <c r="BH300" s="274">
        <f>IF(N300="sníž. přenesená",J300,0)</f>
        <v>0</v>
      </c>
      <c r="BI300" s="274">
        <f>IF(N300="nulová",J300,0)</f>
        <v>0</v>
      </c>
      <c r="BJ300" s="262" t="s">
        <v>78</v>
      </c>
      <c r="BK300" s="274">
        <f>ROUND(I300*H300,2)</f>
        <v>0</v>
      </c>
      <c r="BL300" s="262" t="s">
        <v>205</v>
      </c>
      <c r="BM300" s="303" t="s">
        <v>439</v>
      </c>
    </row>
    <row r="301" spans="1:65" s="266" customFormat="1" ht="57.75" customHeight="1">
      <c r="A301" s="260"/>
      <c r="B301" s="25"/>
      <c r="C301" s="121" t="s">
        <v>440</v>
      </c>
      <c r="D301" s="121" t="s">
        <v>145</v>
      </c>
      <c r="E301" s="122" t="s">
        <v>441</v>
      </c>
      <c r="F301" s="336" t="s">
        <v>733</v>
      </c>
      <c r="G301" s="124" t="s">
        <v>218</v>
      </c>
      <c r="H301" s="125">
        <v>163</v>
      </c>
      <c r="I301" s="296"/>
      <c r="J301" s="126">
        <f>ROUND(I301*H301,2)</f>
        <v>0</v>
      </c>
      <c r="K301" s="297"/>
      <c r="L301" s="264"/>
      <c r="M301" s="298" t="s">
        <v>1</v>
      </c>
      <c r="N301" s="299" t="s">
        <v>38</v>
      </c>
      <c r="O301" s="300"/>
      <c r="P301" s="301">
        <f>O301*H301</f>
        <v>0</v>
      </c>
      <c r="Q301" s="301">
        <v>6E-05</v>
      </c>
      <c r="R301" s="301">
        <f>Q301*H301</f>
        <v>0.00978</v>
      </c>
      <c r="S301" s="301">
        <v>0</v>
      </c>
      <c r="T301" s="302">
        <f>S301*H301</f>
        <v>0</v>
      </c>
      <c r="U301" s="263"/>
      <c r="V301" s="263"/>
      <c r="W301" s="263"/>
      <c r="X301" s="263"/>
      <c r="Y301" s="263"/>
      <c r="Z301" s="263"/>
      <c r="AA301" s="263"/>
      <c r="AB301" s="263"/>
      <c r="AC301" s="263"/>
      <c r="AD301" s="263"/>
      <c r="AE301" s="263"/>
      <c r="AR301" s="303" t="s">
        <v>205</v>
      </c>
      <c r="AT301" s="303" t="s">
        <v>145</v>
      </c>
      <c r="AU301" s="303" t="s">
        <v>83</v>
      </c>
      <c r="AY301" s="262" t="s">
        <v>142</v>
      </c>
      <c r="BE301" s="274">
        <f>IF(N301="základní",J301,0)</f>
        <v>0</v>
      </c>
      <c r="BF301" s="274">
        <f>IF(N301="snížená",J301,0)</f>
        <v>0</v>
      </c>
      <c r="BG301" s="274">
        <f>IF(N301="zákl. přenesená",J301,0)</f>
        <v>0</v>
      </c>
      <c r="BH301" s="274">
        <f>IF(N301="sníž. přenesená",J301,0)</f>
        <v>0</v>
      </c>
      <c r="BI301" s="274">
        <f>IF(N301="nulová",J301,0)</f>
        <v>0</v>
      </c>
      <c r="BJ301" s="262" t="s">
        <v>78</v>
      </c>
      <c r="BK301" s="274">
        <f>ROUND(I301*H301,2)</f>
        <v>0</v>
      </c>
      <c r="BL301" s="262" t="s">
        <v>205</v>
      </c>
      <c r="BM301" s="303" t="s">
        <v>442</v>
      </c>
    </row>
    <row r="302" spans="1:65" s="266" customFormat="1" ht="36" customHeight="1">
      <c r="A302" s="260"/>
      <c r="B302" s="25"/>
      <c r="C302" s="121" t="s">
        <v>443</v>
      </c>
      <c r="D302" s="121" t="s">
        <v>145</v>
      </c>
      <c r="E302" s="122" t="s">
        <v>444</v>
      </c>
      <c r="F302" s="123" t="s">
        <v>445</v>
      </c>
      <c r="G302" s="124" t="s">
        <v>293</v>
      </c>
      <c r="H302" s="322"/>
      <c r="I302" s="296"/>
      <c r="J302" s="126">
        <f>ROUND(I302*H302,2)</f>
        <v>0</v>
      </c>
      <c r="K302" s="297"/>
      <c r="L302" s="264"/>
      <c r="M302" s="298" t="s">
        <v>1</v>
      </c>
      <c r="N302" s="299" t="s">
        <v>38</v>
      </c>
      <c r="O302" s="300"/>
      <c r="P302" s="301">
        <f>O302*H302</f>
        <v>0</v>
      </c>
      <c r="Q302" s="301">
        <v>0</v>
      </c>
      <c r="R302" s="301">
        <f>Q302*H302</f>
        <v>0</v>
      </c>
      <c r="S302" s="301">
        <v>0</v>
      </c>
      <c r="T302" s="302">
        <f>S302*H302</f>
        <v>0</v>
      </c>
      <c r="U302" s="263"/>
      <c r="V302" s="263"/>
      <c r="W302" s="263"/>
      <c r="X302" s="263"/>
      <c r="Y302" s="263"/>
      <c r="Z302" s="263"/>
      <c r="AA302" s="263"/>
      <c r="AB302" s="263"/>
      <c r="AC302" s="263"/>
      <c r="AD302" s="263"/>
      <c r="AE302" s="263"/>
      <c r="AR302" s="303" t="s">
        <v>205</v>
      </c>
      <c r="AT302" s="303" t="s">
        <v>145</v>
      </c>
      <c r="AU302" s="303" t="s">
        <v>83</v>
      </c>
      <c r="AY302" s="262" t="s">
        <v>142</v>
      </c>
      <c r="BE302" s="274">
        <f>IF(N302="základní",J302,0)</f>
        <v>0</v>
      </c>
      <c r="BF302" s="274">
        <f>IF(N302="snížená",J302,0)</f>
        <v>0</v>
      </c>
      <c r="BG302" s="274">
        <f>IF(N302="zákl. přenesená",J302,0)</f>
        <v>0</v>
      </c>
      <c r="BH302" s="274">
        <f>IF(N302="sníž. přenesená",J302,0)</f>
        <v>0</v>
      </c>
      <c r="BI302" s="274">
        <f>IF(N302="nulová",J302,0)</f>
        <v>0</v>
      </c>
      <c r="BJ302" s="262" t="s">
        <v>78</v>
      </c>
      <c r="BK302" s="274">
        <f>ROUND(I302*H302,2)</f>
        <v>0</v>
      </c>
      <c r="BL302" s="262" t="s">
        <v>205</v>
      </c>
      <c r="BM302" s="303" t="s">
        <v>446</v>
      </c>
    </row>
    <row r="303" spans="1:63" s="287" customFormat="1" ht="22.9" customHeight="1">
      <c r="A303" s="115"/>
      <c r="B303" s="114"/>
      <c r="C303" s="115"/>
      <c r="D303" s="116" t="s">
        <v>72</v>
      </c>
      <c r="E303" s="119" t="s">
        <v>447</v>
      </c>
      <c r="F303" s="119" t="s">
        <v>448</v>
      </c>
      <c r="G303" s="115"/>
      <c r="J303" s="120">
        <f>BK303</f>
        <v>0</v>
      </c>
      <c r="L303" s="288"/>
      <c r="M303" s="290"/>
      <c r="N303" s="291"/>
      <c r="O303" s="291"/>
      <c r="P303" s="292">
        <f>SUM(P304:P322)</f>
        <v>0</v>
      </c>
      <c r="Q303" s="291"/>
      <c r="R303" s="292">
        <f>SUM(R304:R322)</f>
        <v>0.1942626</v>
      </c>
      <c r="S303" s="291"/>
      <c r="T303" s="293">
        <f>SUM(T304:T322)</f>
        <v>0.2227136</v>
      </c>
      <c r="AR303" s="289" t="s">
        <v>83</v>
      </c>
      <c r="AT303" s="294" t="s">
        <v>72</v>
      </c>
      <c r="AU303" s="294" t="s">
        <v>78</v>
      </c>
      <c r="AY303" s="289" t="s">
        <v>142</v>
      </c>
      <c r="BK303" s="295">
        <f>SUM(BK304:BK322)</f>
        <v>0</v>
      </c>
    </row>
    <row r="304" spans="1:65" s="266" customFormat="1" ht="24" customHeight="1">
      <c r="A304" s="260"/>
      <c r="B304" s="25"/>
      <c r="C304" s="121" t="s">
        <v>449</v>
      </c>
      <c r="D304" s="121" t="s">
        <v>145</v>
      </c>
      <c r="E304" s="122" t="s">
        <v>450</v>
      </c>
      <c r="F304" s="336" t="s">
        <v>722</v>
      </c>
      <c r="G304" s="124" t="s">
        <v>158</v>
      </c>
      <c r="H304" s="125">
        <v>8.188</v>
      </c>
      <c r="I304" s="296"/>
      <c r="J304" s="126">
        <f>ROUND(I304*H304,2)</f>
        <v>0</v>
      </c>
      <c r="K304" s="297"/>
      <c r="L304" s="264"/>
      <c r="M304" s="298" t="s">
        <v>1</v>
      </c>
      <c r="N304" s="299" t="s">
        <v>38</v>
      </c>
      <c r="O304" s="300"/>
      <c r="P304" s="301">
        <f>O304*H304</f>
        <v>0</v>
      </c>
      <c r="Q304" s="301">
        <v>0.0003</v>
      </c>
      <c r="R304" s="301">
        <f>Q304*H304</f>
        <v>0.0024564</v>
      </c>
      <c r="S304" s="301">
        <v>0</v>
      </c>
      <c r="T304" s="302">
        <f>S304*H304</f>
        <v>0</v>
      </c>
      <c r="U304" s="263"/>
      <c r="V304" s="263"/>
      <c r="W304" s="263"/>
      <c r="X304" s="263"/>
      <c r="Y304" s="263"/>
      <c r="Z304" s="263"/>
      <c r="AA304" s="263"/>
      <c r="AB304" s="263"/>
      <c r="AC304" s="263"/>
      <c r="AD304" s="263"/>
      <c r="AE304" s="263"/>
      <c r="AR304" s="303" t="s">
        <v>205</v>
      </c>
      <c r="AT304" s="303" t="s">
        <v>145</v>
      </c>
      <c r="AU304" s="303" t="s">
        <v>83</v>
      </c>
      <c r="AY304" s="262" t="s">
        <v>142</v>
      </c>
      <c r="BE304" s="274">
        <f>IF(N304="základní",J304,0)</f>
        <v>0</v>
      </c>
      <c r="BF304" s="274">
        <f>IF(N304="snížená",J304,0)</f>
        <v>0</v>
      </c>
      <c r="BG304" s="274">
        <f>IF(N304="zákl. přenesená",J304,0)</f>
        <v>0</v>
      </c>
      <c r="BH304" s="274">
        <f>IF(N304="sníž. přenesená",J304,0)</f>
        <v>0</v>
      </c>
      <c r="BI304" s="274">
        <f>IF(N304="nulová",J304,0)</f>
        <v>0</v>
      </c>
      <c r="BJ304" s="262" t="s">
        <v>78</v>
      </c>
      <c r="BK304" s="274">
        <f>ROUND(I304*H304,2)</f>
        <v>0</v>
      </c>
      <c r="BL304" s="262" t="s">
        <v>205</v>
      </c>
      <c r="BM304" s="303" t="s">
        <v>451</v>
      </c>
    </row>
    <row r="305" spans="1:51" s="310" customFormat="1" ht="12">
      <c r="A305" s="133"/>
      <c r="B305" s="132"/>
      <c r="C305" s="133"/>
      <c r="D305" s="129" t="s">
        <v>151</v>
      </c>
      <c r="E305" s="134" t="s">
        <v>1</v>
      </c>
      <c r="F305" s="338" t="s">
        <v>90</v>
      </c>
      <c r="G305" s="133"/>
      <c r="H305" s="136">
        <v>8.188</v>
      </c>
      <c r="J305" s="133"/>
      <c r="L305" s="311"/>
      <c r="M305" s="313"/>
      <c r="N305" s="314"/>
      <c r="O305" s="314"/>
      <c r="P305" s="314"/>
      <c r="Q305" s="314"/>
      <c r="R305" s="314"/>
      <c r="S305" s="314"/>
      <c r="T305" s="315"/>
      <c r="AT305" s="312" t="s">
        <v>151</v>
      </c>
      <c r="AU305" s="312" t="s">
        <v>83</v>
      </c>
      <c r="AV305" s="310" t="s">
        <v>83</v>
      </c>
      <c r="AW305" s="310" t="s">
        <v>29</v>
      </c>
      <c r="AX305" s="310" t="s">
        <v>78</v>
      </c>
      <c r="AY305" s="312" t="s">
        <v>142</v>
      </c>
    </row>
    <row r="306" spans="1:65" s="266" customFormat="1" ht="12">
      <c r="A306" s="260"/>
      <c r="B306" s="25"/>
      <c r="C306" s="121" t="s">
        <v>452</v>
      </c>
      <c r="D306" s="121" t="s">
        <v>145</v>
      </c>
      <c r="E306" s="122" t="s">
        <v>453</v>
      </c>
      <c r="F306" s="336" t="s">
        <v>723</v>
      </c>
      <c r="G306" s="124" t="s">
        <v>158</v>
      </c>
      <c r="H306" s="125">
        <v>8.188</v>
      </c>
      <c r="I306" s="296"/>
      <c r="J306" s="126">
        <f>ROUND(I306*H306,2)</f>
        <v>0</v>
      </c>
      <c r="K306" s="297"/>
      <c r="L306" s="264"/>
      <c r="M306" s="298" t="s">
        <v>1</v>
      </c>
      <c r="N306" s="299" t="s">
        <v>38</v>
      </c>
      <c r="O306" s="300"/>
      <c r="P306" s="301">
        <f>O306*H306</f>
        <v>0</v>
      </c>
      <c r="Q306" s="301">
        <v>0.0045</v>
      </c>
      <c r="R306" s="301">
        <f>Q306*H306</f>
        <v>0.036846</v>
      </c>
      <c r="S306" s="301">
        <v>0</v>
      </c>
      <c r="T306" s="302">
        <f>S306*H306</f>
        <v>0</v>
      </c>
      <c r="U306" s="263"/>
      <c r="V306" s="263"/>
      <c r="W306" s="263"/>
      <c r="X306" s="263"/>
      <c r="Y306" s="263"/>
      <c r="Z306" s="263"/>
      <c r="AA306" s="263"/>
      <c r="AB306" s="263"/>
      <c r="AC306" s="263"/>
      <c r="AD306" s="263"/>
      <c r="AE306" s="263"/>
      <c r="AR306" s="303" t="s">
        <v>205</v>
      </c>
      <c r="AT306" s="303" t="s">
        <v>145</v>
      </c>
      <c r="AU306" s="303" t="s">
        <v>83</v>
      </c>
      <c r="AY306" s="262" t="s">
        <v>142</v>
      </c>
      <c r="BE306" s="274">
        <f>IF(N306="základní",J306,0)</f>
        <v>0</v>
      </c>
      <c r="BF306" s="274">
        <f>IF(N306="snížená",J306,0)</f>
        <v>0</v>
      </c>
      <c r="BG306" s="274">
        <f>IF(N306="zákl. přenesená",J306,0)</f>
        <v>0</v>
      </c>
      <c r="BH306" s="274">
        <f>IF(N306="sníž. přenesená",J306,0)</f>
        <v>0</v>
      </c>
      <c r="BI306" s="274">
        <f>IF(N306="nulová",J306,0)</f>
        <v>0</v>
      </c>
      <c r="BJ306" s="262" t="s">
        <v>78</v>
      </c>
      <c r="BK306" s="274">
        <f>ROUND(I306*H306,2)</f>
        <v>0</v>
      </c>
      <c r="BL306" s="262" t="s">
        <v>205</v>
      </c>
      <c r="BM306" s="303" t="s">
        <v>454</v>
      </c>
    </row>
    <row r="307" spans="1:51" s="310" customFormat="1" ht="12">
      <c r="A307" s="133"/>
      <c r="B307" s="132"/>
      <c r="C307" s="133"/>
      <c r="D307" s="129" t="s">
        <v>151</v>
      </c>
      <c r="E307" s="134" t="s">
        <v>1</v>
      </c>
      <c r="F307" s="338" t="s">
        <v>90</v>
      </c>
      <c r="G307" s="133"/>
      <c r="H307" s="136">
        <v>8.188</v>
      </c>
      <c r="J307" s="133"/>
      <c r="L307" s="311"/>
      <c r="M307" s="313"/>
      <c r="N307" s="314"/>
      <c r="O307" s="314"/>
      <c r="P307" s="314"/>
      <c r="Q307" s="314"/>
      <c r="R307" s="314"/>
      <c r="S307" s="314"/>
      <c r="T307" s="315"/>
      <c r="AT307" s="312" t="s">
        <v>151</v>
      </c>
      <c r="AU307" s="312" t="s">
        <v>83</v>
      </c>
      <c r="AV307" s="310" t="s">
        <v>83</v>
      </c>
      <c r="AW307" s="310" t="s">
        <v>29</v>
      </c>
      <c r="AX307" s="310" t="s">
        <v>78</v>
      </c>
      <c r="AY307" s="312" t="s">
        <v>142</v>
      </c>
    </row>
    <row r="308" spans="1:65" s="266" customFormat="1" ht="12">
      <c r="A308" s="260"/>
      <c r="B308" s="25"/>
      <c r="C308" s="121" t="s">
        <v>455</v>
      </c>
      <c r="D308" s="121" t="s">
        <v>145</v>
      </c>
      <c r="E308" s="122" t="s">
        <v>456</v>
      </c>
      <c r="F308" s="336" t="s">
        <v>724</v>
      </c>
      <c r="G308" s="124" t="s">
        <v>218</v>
      </c>
      <c r="H308" s="125">
        <v>2</v>
      </c>
      <c r="I308" s="296"/>
      <c r="J308" s="126">
        <f>ROUND(I308*H308,2)</f>
        <v>0</v>
      </c>
      <c r="K308" s="297"/>
      <c r="L308" s="264"/>
      <c r="M308" s="298" t="s">
        <v>1</v>
      </c>
      <c r="N308" s="299" t="s">
        <v>38</v>
      </c>
      <c r="O308" s="300"/>
      <c r="P308" s="301">
        <f>O308*H308</f>
        <v>0</v>
      </c>
      <c r="Q308" s="301">
        <v>0.0002</v>
      </c>
      <c r="R308" s="301">
        <f>Q308*H308</f>
        <v>0.0004</v>
      </c>
      <c r="S308" s="301">
        <v>0</v>
      </c>
      <c r="T308" s="302">
        <f>S308*H308</f>
        <v>0</v>
      </c>
      <c r="U308" s="263"/>
      <c r="V308" s="263"/>
      <c r="W308" s="263"/>
      <c r="X308" s="263"/>
      <c r="Y308" s="263"/>
      <c r="Z308" s="263"/>
      <c r="AA308" s="263"/>
      <c r="AB308" s="263"/>
      <c r="AC308" s="263"/>
      <c r="AD308" s="263"/>
      <c r="AE308" s="263"/>
      <c r="AR308" s="303" t="s">
        <v>205</v>
      </c>
      <c r="AT308" s="303" t="s">
        <v>145</v>
      </c>
      <c r="AU308" s="303" t="s">
        <v>83</v>
      </c>
      <c r="AY308" s="262" t="s">
        <v>142</v>
      </c>
      <c r="BE308" s="274">
        <f>IF(N308="základní",J308,0)</f>
        <v>0</v>
      </c>
      <c r="BF308" s="274">
        <f>IF(N308="snížená",J308,0)</f>
        <v>0</v>
      </c>
      <c r="BG308" s="274">
        <f>IF(N308="zákl. přenesená",J308,0)</f>
        <v>0</v>
      </c>
      <c r="BH308" s="274">
        <f>IF(N308="sníž. přenesená",J308,0)</f>
        <v>0</v>
      </c>
      <c r="BI308" s="274">
        <f>IF(N308="nulová",J308,0)</f>
        <v>0</v>
      </c>
      <c r="BJ308" s="262" t="s">
        <v>78</v>
      </c>
      <c r="BK308" s="274">
        <f>ROUND(I308*H308,2)</f>
        <v>0</v>
      </c>
      <c r="BL308" s="262" t="s">
        <v>205</v>
      </c>
      <c r="BM308" s="303" t="s">
        <v>457</v>
      </c>
    </row>
    <row r="309" spans="1:51" s="310" customFormat="1" ht="12">
      <c r="A309" s="133"/>
      <c r="B309" s="132"/>
      <c r="C309" s="133"/>
      <c r="D309" s="129" t="s">
        <v>151</v>
      </c>
      <c r="E309" s="134" t="s">
        <v>1</v>
      </c>
      <c r="F309" s="338" t="s">
        <v>458</v>
      </c>
      <c r="G309" s="133"/>
      <c r="H309" s="136">
        <v>2</v>
      </c>
      <c r="J309" s="133"/>
      <c r="L309" s="311"/>
      <c r="M309" s="313"/>
      <c r="N309" s="314"/>
      <c r="O309" s="314"/>
      <c r="P309" s="314"/>
      <c r="Q309" s="314"/>
      <c r="R309" s="314"/>
      <c r="S309" s="314"/>
      <c r="T309" s="315"/>
      <c r="AT309" s="312" t="s">
        <v>151</v>
      </c>
      <c r="AU309" s="312" t="s">
        <v>83</v>
      </c>
      <c r="AV309" s="310" t="s">
        <v>83</v>
      </c>
      <c r="AW309" s="310" t="s">
        <v>29</v>
      </c>
      <c r="AX309" s="310" t="s">
        <v>78</v>
      </c>
      <c r="AY309" s="312" t="s">
        <v>142</v>
      </c>
    </row>
    <row r="310" spans="1:65" s="266" customFormat="1" ht="16.5" customHeight="1">
      <c r="A310" s="260"/>
      <c r="B310" s="25"/>
      <c r="C310" s="142" t="s">
        <v>459</v>
      </c>
      <c r="D310" s="142" t="s">
        <v>460</v>
      </c>
      <c r="E310" s="143" t="s">
        <v>461</v>
      </c>
      <c r="F310" s="341" t="s">
        <v>725</v>
      </c>
      <c r="G310" s="144" t="s">
        <v>218</v>
      </c>
      <c r="H310" s="145">
        <v>2.2</v>
      </c>
      <c r="I310" s="323"/>
      <c r="J310" s="146">
        <f>ROUND(I310*H310,2)</f>
        <v>0</v>
      </c>
      <c r="K310" s="324"/>
      <c r="L310" s="325"/>
      <c r="M310" s="326" t="s">
        <v>1</v>
      </c>
      <c r="N310" s="327" t="s">
        <v>38</v>
      </c>
      <c r="O310" s="300"/>
      <c r="P310" s="301">
        <f>O310*H310</f>
        <v>0</v>
      </c>
      <c r="Q310" s="301">
        <v>6E-05</v>
      </c>
      <c r="R310" s="301">
        <f>Q310*H310</f>
        <v>0.000132</v>
      </c>
      <c r="S310" s="301">
        <v>0</v>
      </c>
      <c r="T310" s="302">
        <f>S310*H310</f>
        <v>0</v>
      </c>
      <c r="U310" s="263"/>
      <c r="V310" s="263"/>
      <c r="W310" s="263"/>
      <c r="X310" s="263"/>
      <c r="Y310" s="263"/>
      <c r="Z310" s="263"/>
      <c r="AA310" s="263"/>
      <c r="AB310" s="263"/>
      <c r="AC310" s="263"/>
      <c r="AD310" s="263"/>
      <c r="AE310" s="263"/>
      <c r="AR310" s="303" t="s">
        <v>285</v>
      </c>
      <c r="AT310" s="303" t="s">
        <v>460</v>
      </c>
      <c r="AU310" s="303" t="s">
        <v>83</v>
      </c>
      <c r="AY310" s="262" t="s">
        <v>142</v>
      </c>
      <c r="BE310" s="274">
        <f>IF(N310="základní",J310,0)</f>
        <v>0</v>
      </c>
      <c r="BF310" s="274">
        <f>IF(N310="snížená",J310,0)</f>
        <v>0</v>
      </c>
      <c r="BG310" s="274">
        <f>IF(N310="zákl. přenesená",J310,0)</f>
        <v>0</v>
      </c>
      <c r="BH310" s="274">
        <f>IF(N310="sníž. přenesená",J310,0)</f>
        <v>0</v>
      </c>
      <c r="BI310" s="274">
        <f>IF(N310="nulová",J310,0)</f>
        <v>0</v>
      </c>
      <c r="BJ310" s="262" t="s">
        <v>78</v>
      </c>
      <c r="BK310" s="274">
        <f>ROUND(I310*H310,2)</f>
        <v>0</v>
      </c>
      <c r="BL310" s="262" t="s">
        <v>205</v>
      </c>
      <c r="BM310" s="303" t="s">
        <v>462</v>
      </c>
    </row>
    <row r="311" spans="1:51" s="310" customFormat="1" ht="12">
      <c r="A311" s="133"/>
      <c r="B311" s="132"/>
      <c r="C311" s="133"/>
      <c r="D311" s="129" t="s">
        <v>151</v>
      </c>
      <c r="E311" s="133"/>
      <c r="F311" s="338" t="s">
        <v>463</v>
      </c>
      <c r="G311" s="133"/>
      <c r="H311" s="136">
        <v>2.2</v>
      </c>
      <c r="J311" s="133"/>
      <c r="L311" s="311"/>
      <c r="M311" s="313"/>
      <c r="N311" s="314"/>
      <c r="O311" s="314"/>
      <c r="P311" s="314"/>
      <c r="Q311" s="314"/>
      <c r="R311" s="314"/>
      <c r="S311" s="314"/>
      <c r="T311" s="315"/>
      <c r="AT311" s="312" t="s">
        <v>151</v>
      </c>
      <c r="AU311" s="312" t="s">
        <v>83</v>
      </c>
      <c r="AV311" s="310" t="s">
        <v>83</v>
      </c>
      <c r="AW311" s="310" t="s">
        <v>4</v>
      </c>
      <c r="AX311" s="310" t="s">
        <v>78</v>
      </c>
      <c r="AY311" s="312" t="s">
        <v>142</v>
      </c>
    </row>
    <row r="312" spans="1:65" s="266" customFormat="1" ht="16.5" customHeight="1">
      <c r="A312" s="260"/>
      <c r="B312" s="25"/>
      <c r="C312" s="121" t="s">
        <v>464</v>
      </c>
      <c r="D312" s="121" t="s">
        <v>145</v>
      </c>
      <c r="E312" s="122" t="s">
        <v>465</v>
      </c>
      <c r="F312" s="336" t="s">
        <v>726</v>
      </c>
      <c r="G312" s="124" t="s">
        <v>158</v>
      </c>
      <c r="H312" s="125">
        <v>8.188</v>
      </c>
      <c r="I312" s="296"/>
      <c r="J312" s="126">
        <f>ROUND(I312*H312,2)</f>
        <v>0</v>
      </c>
      <c r="K312" s="297"/>
      <c r="L312" s="264"/>
      <c r="M312" s="298" t="s">
        <v>1</v>
      </c>
      <c r="N312" s="299" t="s">
        <v>38</v>
      </c>
      <c r="O312" s="300"/>
      <c r="P312" s="301">
        <f>O312*H312</f>
        <v>0</v>
      </c>
      <c r="Q312" s="301">
        <v>0</v>
      </c>
      <c r="R312" s="301">
        <f>Q312*H312</f>
        <v>0</v>
      </c>
      <c r="S312" s="301">
        <v>0.0272</v>
      </c>
      <c r="T312" s="302">
        <f>S312*H312</f>
        <v>0.2227136</v>
      </c>
      <c r="U312" s="263"/>
      <c r="V312" s="263"/>
      <c r="W312" s="263"/>
      <c r="X312" s="263"/>
      <c r="Y312" s="263"/>
      <c r="Z312" s="263"/>
      <c r="AA312" s="263"/>
      <c r="AB312" s="263"/>
      <c r="AC312" s="263"/>
      <c r="AD312" s="263"/>
      <c r="AE312" s="263"/>
      <c r="AR312" s="303" t="s">
        <v>205</v>
      </c>
      <c r="AT312" s="303" t="s">
        <v>145</v>
      </c>
      <c r="AU312" s="303" t="s">
        <v>83</v>
      </c>
      <c r="AY312" s="262" t="s">
        <v>142</v>
      </c>
      <c r="BE312" s="274">
        <f>IF(N312="základní",J312,0)</f>
        <v>0</v>
      </c>
      <c r="BF312" s="274">
        <f>IF(N312="snížená",J312,0)</f>
        <v>0</v>
      </c>
      <c r="BG312" s="274">
        <f>IF(N312="zákl. přenesená",J312,0)</f>
        <v>0</v>
      </c>
      <c r="BH312" s="274">
        <f>IF(N312="sníž. přenesená",J312,0)</f>
        <v>0</v>
      </c>
      <c r="BI312" s="274">
        <f>IF(N312="nulová",J312,0)</f>
        <v>0</v>
      </c>
      <c r="BJ312" s="262" t="s">
        <v>78</v>
      </c>
      <c r="BK312" s="274">
        <f>ROUND(I312*H312,2)</f>
        <v>0</v>
      </c>
      <c r="BL312" s="262" t="s">
        <v>205</v>
      </c>
      <c r="BM312" s="303" t="s">
        <v>466</v>
      </c>
    </row>
    <row r="313" spans="1:51" s="310" customFormat="1" ht="12">
      <c r="A313" s="133"/>
      <c r="B313" s="132"/>
      <c r="C313" s="133"/>
      <c r="D313" s="129" t="s">
        <v>151</v>
      </c>
      <c r="E313" s="134" t="s">
        <v>1</v>
      </c>
      <c r="F313" s="338" t="s">
        <v>467</v>
      </c>
      <c r="G313" s="133"/>
      <c r="H313" s="136">
        <v>4.58</v>
      </c>
      <c r="J313" s="133"/>
      <c r="L313" s="311"/>
      <c r="M313" s="313"/>
      <c r="N313" s="314"/>
      <c r="O313" s="314"/>
      <c r="P313" s="314"/>
      <c r="Q313" s="314"/>
      <c r="R313" s="314"/>
      <c r="S313" s="314"/>
      <c r="T313" s="315"/>
      <c r="AT313" s="312" t="s">
        <v>151</v>
      </c>
      <c r="AU313" s="312" t="s">
        <v>83</v>
      </c>
      <c r="AV313" s="310" t="s">
        <v>83</v>
      </c>
      <c r="AW313" s="310" t="s">
        <v>29</v>
      </c>
      <c r="AX313" s="310" t="s">
        <v>73</v>
      </c>
      <c r="AY313" s="312" t="s">
        <v>142</v>
      </c>
    </row>
    <row r="314" spans="1:51" s="310" customFormat="1" ht="12">
      <c r="A314" s="133"/>
      <c r="B314" s="132"/>
      <c r="C314" s="133"/>
      <c r="D314" s="129" t="s">
        <v>151</v>
      </c>
      <c r="E314" s="134" t="s">
        <v>1</v>
      </c>
      <c r="F314" s="338" t="s">
        <v>468</v>
      </c>
      <c r="G314" s="133"/>
      <c r="H314" s="136">
        <v>1.8</v>
      </c>
      <c r="J314" s="133"/>
      <c r="L314" s="311"/>
      <c r="M314" s="313"/>
      <c r="N314" s="314"/>
      <c r="O314" s="314"/>
      <c r="P314" s="314"/>
      <c r="Q314" s="314"/>
      <c r="R314" s="314"/>
      <c r="S314" s="314"/>
      <c r="T314" s="315"/>
      <c r="AT314" s="312" t="s">
        <v>151</v>
      </c>
      <c r="AU314" s="312" t="s">
        <v>83</v>
      </c>
      <c r="AV314" s="310" t="s">
        <v>83</v>
      </c>
      <c r="AW314" s="310" t="s">
        <v>29</v>
      </c>
      <c r="AX314" s="310" t="s">
        <v>73</v>
      </c>
      <c r="AY314" s="312" t="s">
        <v>142</v>
      </c>
    </row>
    <row r="315" spans="1:51" s="310" customFormat="1" ht="12">
      <c r="A315" s="133"/>
      <c r="B315" s="132"/>
      <c r="C315" s="133"/>
      <c r="D315" s="129" t="s">
        <v>151</v>
      </c>
      <c r="E315" s="134" t="s">
        <v>1</v>
      </c>
      <c r="F315" s="338" t="s">
        <v>469</v>
      </c>
      <c r="G315" s="133"/>
      <c r="H315" s="136">
        <v>1.8</v>
      </c>
      <c r="J315" s="133"/>
      <c r="L315" s="311"/>
      <c r="M315" s="313"/>
      <c r="N315" s="314"/>
      <c r="O315" s="314"/>
      <c r="P315" s="314"/>
      <c r="Q315" s="314"/>
      <c r="R315" s="314"/>
      <c r="S315" s="314"/>
      <c r="T315" s="315"/>
      <c r="AT315" s="312" t="s">
        <v>151</v>
      </c>
      <c r="AU315" s="312" t="s">
        <v>83</v>
      </c>
      <c r="AV315" s="310" t="s">
        <v>83</v>
      </c>
      <c r="AW315" s="310" t="s">
        <v>29</v>
      </c>
      <c r="AX315" s="310" t="s">
        <v>73</v>
      </c>
      <c r="AY315" s="312" t="s">
        <v>142</v>
      </c>
    </row>
    <row r="316" spans="1:51" s="310" customFormat="1" ht="12">
      <c r="A316" s="133"/>
      <c r="B316" s="132"/>
      <c r="C316" s="133"/>
      <c r="D316" s="129" t="s">
        <v>151</v>
      </c>
      <c r="E316" s="134" t="s">
        <v>1</v>
      </c>
      <c r="F316" s="338" t="s">
        <v>470</v>
      </c>
      <c r="G316" s="133"/>
      <c r="H316" s="136">
        <v>0.008</v>
      </c>
      <c r="J316" s="133"/>
      <c r="L316" s="311"/>
      <c r="M316" s="313"/>
      <c r="N316" s="314"/>
      <c r="O316" s="314"/>
      <c r="P316" s="314"/>
      <c r="Q316" s="314"/>
      <c r="R316" s="314"/>
      <c r="S316" s="314"/>
      <c r="T316" s="315"/>
      <c r="AT316" s="312" t="s">
        <v>151</v>
      </c>
      <c r="AU316" s="312" t="s">
        <v>83</v>
      </c>
      <c r="AV316" s="310" t="s">
        <v>83</v>
      </c>
      <c r="AW316" s="310" t="s">
        <v>29</v>
      </c>
      <c r="AX316" s="310" t="s">
        <v>73</v>
      </c>
      <c r="AY316" s="312" t="s">
        <v>142</v>
      </c>
    </row>
    <row r="317" spans="1:51" s="316" customFormat="1" ht="12">
      <c r="A317" s="138"/>
      <c r="B317" s="137"/>
      <c r="C317" s="138"/>
      <c r="D317" s="129" t="s">
        <v>151</v>
      </c>
      <c r="E317" s="139" t="s">
        <v>90</v>
      </c>
      <c r="F317" s="339" t="s">
        <v>168</v>
      </c>
      <c r="G317" s="138"/>
      <c r="H317" s="141">
        <v>8.188</v>
      </c>
      <c r="J317" s="138"/>
      <c r="L317" s="317"/>
      <c r="M317" s="319"/>
      <c r="N317" s="320"/>
      <c r="O317" s="320"/>
      <c r="P317" s="320"/>
      <c r="Q317" s="320"/>
      <c r="R317" s="320"/>
      <c r="S317" s="320"/>
      <c r="T317" s="321"/>
      <c r="AT317" s="318" t="s">
        <v>151</v>
      </c>
      <c r="AU317" s="318" t="s">
        <v>83</v>
      </c>
      <c r="AV317" s="316" t="s">
        <v>149</v>
      </c>
      <c r="AW317" s="316" t="s">
        <v>29</v>
      </c>
      <c r="AX317" s="316" t="s">
        <v>78</v>
      </c>
      <c r="AY317" s="318" t="s">
        <v>142</v>
      </c>
    </row>
    <row r="318" spans="1:65" s="266" customFormat="1" ht="36" customHeight="1">
      <c r="A318" s="260"/>
      <c r="B318" s="25"/>
      <c r="C318" s="121" t="s">
        <v>471</v>
      </c>
      <c r="D318" s="121" t="s">
        <v>145</v>
      </c>
      <c r="E318" s="122" t="s">
        <v>472</v>
      </c>
      <c r="F318" s="336" t="s">
        <v>727</v>
      </c>
      <c r="G318" s="124" t="s">
        <v>158</v>
      </c>
      <c r="H318" s="125">
        <v>8.188</v>
      </c>
      <c r="I318" s="296"/>
      <c r="J318" s="126">
        <f>ROUND(I318*H318,2)</f>
        <v>0</v>
      </c>
      <c r="K318" s="297"/>
      <c r="L318" s="264"/>
      <c r="M318" s="298" t="s">
        <v>1</v>
      </c>
      <c r="N318" s="299" t="s">
        <v>38</v>
      </c>
      <c r="O318" s="300"/>
      <c r="P318" s="301">
        <f>O318*H318</f>
        <v>0</v>
      </c>
      <c r="Q318" s="301">
        <v>0.005</v>
      </c>
      <c r="R318" s="301">
        <f>Q318*H318</f>
        <v>0.040940000000000004</v>
      </c>
      <c r="S318" s="301">
        <v>0</v>
      </c>
      <c r="T318" s="302">
        <f>S318*H318</f>
        <v>0</v>
      </c>
      <c r="U318" s="263"/>
      <c r="V318" s="263"/>
      <c r="W318" s="263"/>
      <c r="X318" s="263"/>
      <c r="Y318" s="263"/>
      <c r="Z318" s="263"/>
      <c r="AA318" s="263"/>
      <c r="AB318" s="263"/>
      <c r="AC318" s="263"/>
      <c r="AD318" s="263"/>
      <c r="AE318" s="263"/>
      <c r="AR318" s="303" t="s">
        <v>205</v>
      </c>
      <c r="AT318" s="303" t="s">
        <v>145</v>
      </c>
      <c r="AU318" s="303" t="s">
        <v>83</v>
      </c>
      <c r="AY318" s="262" t="s">
        <v>142</v>
      </c>
      <c r="BE318" s="274">
        <f>IF(N318="základní",J318,0)</f>
        <v>0</v>
      </c>
      <c r="BF318" s="274">
        <f>IF(N318="snížená",J318,0)</f>
        <v>0</v>
      </c>
      <c r="BG318" s="274">
        <f>IF(N318="zákl. přenesená",J318,0)</f>
        <v>0</v>
      </c>
      <c r="BH318" s="274">
        <f>IF(N318="sníž. přenesená",J318,0)</f>
        <v>0</v>
      </c>
      <c r="BI318" s="274">
        <f>IF(N318="nulová",J318,0)</f>
        <v>0</v>
      </c>
      <c r="BJ318" s="262" t="s">
        <v>78</v>
      </c>
      <c r="BK318" s="274">
        <f>ROUND(I318*H318,2)</f>
        <v>0</v>
      </c>
      <c r="BL318" s="262" t="s">
        <v>205</v>
      </c>
      <c r="BM318" s="303" t="s">
        <v>473</v>
      </c>
    </row>
    <row r="319" spans="1:51" s="310" customFormat="1" ht="12">
      <c r="A319" s="133"/>
      <c r="B319" s="132"/>
      <c r="C319" s="133"/>
      <c r="D319" s="129" t="s">
        <v>151</v>
      </c>
      <c r="E319" s="134" t="s">
        <v>1</v>
      </c>
      <c r="F319" s="338" t="s">
        <v>90</v>
      </c>
      <c r="G319" s="133"/>
      <c r="H319" s="136">
        <v>8.188</v>
      </c>
      <c r="J319" s="133"/>
      <c r="L319" s="311"/>
      <c r="M319" s="313"/>
      <c r="N319" s="314"/>
      <c r="O319" s="314"/>
      <c r="P319" s="314"/>
      <c r="Q319" s="314"/>
      <c r="R319" s="314"/>
      <c r="S319" s="314"/>
      <c r="T319" s="315"/>
      <c r="AT319" s="312" t="s">
        <v>151</v>
      </c>
      <c r="AU319" s="312" t="s">
        <v>83</v>
      </c>
      <c r="AV319" s="310" t="s">
        <v>83</v>
      </c>
      <c r="AW319" s="310" t="s">
        <v>29</v>
      </c>
      <c r="AX319" s="310" t="s">
        <v>78</v>
      </c>
      <c r="AY319" s="312" t="s">
        <v>142</v>
      </c>
    </row>
    <row r="320" spans="1:65" s="266" customFormat="1" ht="16.5" customHeight="1">
      <c r="A320" s="260"/>
      <c r="B320" s="25"/>
      <c r="C320" s="142" t="s">
        <v>474</v>
      </c>
      <c r="D320" s="142" t="s">
        <v>460</v>
      </c>
      <c r="E320" s="143" t="s">
        <v>475</v>
      </c>
      <c r="F320" s="341" t="s">
        <v>728</v>
      </c>
      <c r="G320" s="144" t="s">
        <v>158</v>
      </c>
      <c r="H320" s="145">
        <v>9.007</v>
      </c>
      <c r="I320" s="323"/>
      <c r="J320" s="146">
        <f>ROUND(I320*H320,2)</f>
        <v>0</v>
      </c>
      <c r="K320" s="324"/>
      <c r="L320" s="325"/>
      <c r="M320" s="326" t="s">
        <v>1</v>
      </c>
      <c r="N320" s="327" t="s">
        <v>38</v>
      </c>
      <c r="O320" s="300"/>
      <c r="P320" s="301">
        <f>O320*H320</f>
        <v>0</v>
      </c>
      <c r="Q320" s="301">
        <v>0.0126</v>
      </c>
      <c r="R320" s="301">
        <f>Q320*H320</f>
        <v>0.1134882</v>
      </c>
      <c r="S320" s="301">
        <v>0</v>
      </c>
      <c r="T320" s="302">
        <f>S320*H320</f>
        <v>0</v>
      </c>
      <c r="U320" s="263"/>
      <c r="V320" s="263"/>
      <c r="W320" s="263"/>
      <c r="X320" s="263"/>
      <c r="Y320" s="263"/>
      <c r="Z320" s="263"/>
      <c r="AA320" s="263"/>
      <c r="AB320" s="263"/>
      <c r="AC320" s="263"/>
      <c r="AD320" s="263"/>
      <c r="AE320" s="263"/>
      <c r="AR320" s="303" t="s">
        <v>285</v>
      </c>
      <c r="AT320" s="303" t="s">
        <v>460</v>
      </c>
      <c r="AU320" s="303" t="s">
        <v>83</v>
      </c>
      <c r="AY320" s="262" t="s">
        <v>142</v>
      </c>
      <c r="BE320" s="274">
        <f>IF(N320="základní",J320,0)</f>
        <v>0</v>
      </c>
      <c r="BF320" s="274">
        <f>IF(N320="snížená",J320,0)</f>
        <v>0</v>
      </c>
      <c r="BG320" s="274">
        <f>IF(N320="zákl. přenesená",J320,0)</f>
        <v>0</v>
      </c>
      <c r="BH320" s="274">
        <f>IF(N320="sníž. přenesená",J320,0)</f>
        <v>0</v>
      </c>
      <c r="BI320" s="274">
        <f>IF(N320="nulová",J320,0)</f>
        <v>0</v>
      </c>
      <c r="BJ320" s="262" t="s">
        <v>78</v>
      </c>
      <c r="BK320" s="274">
        <f>ROUND(I320*H320,2)</f>
        <v>0</v>
      </c>
      <c r="BL320" s="262" t="s">
        <v>205</v>
      </c>
      <c r="BM320" s="303" t="s">
        <v>476</v>
      </c>
    </row>
    <row r="321" spans="1:51" s="310" customFormat="1" ht="12">
      <c r="A321" s="133"/>
      <c r="B321" s="132"/>
      <c r="C321" s="133"/>
      <c r="D321" s="129" t="s">
        <v>151</v>
      </c>
      <c r="E321" s="133"/>
      <c r="F321" s="338" t="s">
        <v>477</v>
      </c>
      <c r="G321" s="133"/>
      <c r="H321" s="136">
        <v>9.007</v>
      </c>
      <c r="J321" s="133"/>
      <c r="L321" s="311"/>
      <c r="M321" s="313"/>
      <c r="N321" s="314"/>
      <c r="O321" s="314"/>
      <c r="P321" s="314"/>
      <c r="Q321" s="314"/>
      <c r="R321" s="314"/>
      <c r="S321" s="314"/>
      <c r="T321" s="315"/>
      <c r="AT321" s="312" t="s">
        <v>151</v>
      </c>
      <c r="AU321" s="312" t="s">
        <v>83</v>
      </c>
      <c r="AV321" s="310" t="s">
        <v>83</v>
      </c>
      <c r="AW321" s="310" t="s">
        <v>4</v>
      </c>
      <c r="AX321" s="310" t="s">
        <v>78</v>
      </c>
      <c r="AY321" s="312" t="s">
        <v>142</v>
      </c>
    </row>
    <row r="322" spans="1:65" s="266" customFormat="1" ht="36" customHeight="1">
      <c r="A322" s="260"/>
      <c r="B322" s="25"/>
      <c r="C322" s="121" t="s">
        <v>478</v>
      </c>
      <c r="D322" s="121" t="s">
        <v>145</v>
      </c>
      <c r="E322" s="122" t="s">
        <v>479</v>
      </c>
      <c r="F322" s="336" t="s">
        <v>729</v>
      </c>
      <c r="G322" s="124" t="s">
        <v>293</v>
      </c>
      <c r="H322" s="322"/>
      <c r="I322" s="296"/>
      <c r="J322" s="126">
        <f>ROUND(I322*H322,2)</f>
        <v>0</v>
      </c>
      <c r="K322" s="297"/>
      <c r="L322" s="264"/>
      <c r="M322" s="298" t="s">
        <v>1</v>
      </c>
      <c r="N322" s="299" t="s">
        <v>38</v>
      </c>
      <c r="O322" s="300"/>
      <c r="P322" s="301">
        <f>O322*H322</f>
        <v>0</v>
      </c>
      <c r="Q322" s="301">
        <v>0</v>
      </c>
      <c r="R322" s="301">
        <f>Q322*H322</f>
        <v>0</v>
      </c>
      <c r="S322" s="301">
        <v>0</v>
      </c>
      <c r="T322" s="302">
        <f>S322*H322</f>
        <v>0</v>
      </c>
      <c r="U322" s="263"/>
      <c r="V322" s="263"/>
      <c r="W322" s="263"/>
      <c r="X322" s="263"/>
      <c r="Y322" s="263"/>
      <c r="Z322" s="263"/>
      <c r="AA322" s="263"/>
      <c r="AB322" s="263"/>
      <c r="AC322" s="263"/>
      <c r="AD322" s="263"/>
      <c r="AE322" s="263"/>
      <c r="AR322" s="303" t="s">
        <v>205</v>
      </c>
      <c r="AT322" s="303" t="s">
        <v>145</v>
      </c>
      <c r="AU322" s="303" t="s">
        <v>83</v>
      </c>
      <c r="AY322" s="262" t="s">
        <v>142</v>
      </c>
      <c r="BE322" s="274">
        <f>IF(N322="základní",J322,0)</f>
        <v>0</v>
      </c>
      <c r="BF322" s="274">
        <f>IF(N322="snížená",J322,0)</f>
        <v>0</v>
      </c>
      <c r="BG322" s="274">
        <f>IF(N322="zákl. přenesená",J322,0)</f>
        <v>0</v>
      </c>
      <c r="BH322" s="274">
        <f>IF(N322="sníž. přenesená",J322,0)</f>
        <v>0</v>
      </c>
      <c r="BI322" s="274">
        <f>IF(N322="nulová",J322,0)</f>
        <v>0</v>
      </c>
      <c r="BJ322" s="262" t="s">
        <v>78</v>
      </c>
      <c r="BK322" s="274">
        <f>ROUND(I322*H322,2)</f>
        <v>0</v>
      </c>
      <c r="BL322" s="262" t="s">
        <v>205</v>
      </c>
      <c r="BM322" s="303" t="s">
        <v>480</v>
      </c>
    </row>
    <row r="323" spans="1:63" s="287" customFormat="1" ht="22.9" customHeight="1">
      <c r="A323" s="115"/>
      <c r="B323" s="114"/>
      <c r="C323" s="115"/>
      <c r="D323" s="116" t="s">
        <v>72</v>
      </c>
      <c r="E323" s="119" t="s">
        <v>481</v>
      </c>
      <c r="F323" s="340" t="s">
        <v>482</v>
      </c>
      <c r="G323" s="115"/>
      <c r="J323" s="120">
        <f>BK323</f>
        <v>0</v>
      </c>
      <c r="L323" s="288"/>
      <c r="M323" s="290"/>
      <c r="N323" s="291"/>
      <c r="O323" s="291"/>
      <c r="P323" s="292">
        <f>SUM(P324:P334)</f>
        <v>0</v>
      </c>
      <c r="Q323" s="291"/>
      <c r="R323" s="292">
        <f>SUM(R324:R334)</f>
        <v>0.4526883</v>
      </c>
      <c r="S323" s="291"/>
      <c r="T323" s="293">
        <f>SUM(T324:T334)</f>
        <v>0</v>
      </c>
      <c r="AR323" s="289" t="s">
        <v>83</v>
      </c>
      <c r="AT323" s="294" t="s">
        <v>72</v>
      </c>
      <c r="AU323" s="294" t="s">
        <v>78</v>
      </c>
      <c r="AY323" s="289" t="s">
        <v>142</v>
      </c>
      <c r="BK323" s="295">
        <f>SUM(BK324:BK334)</f>
        <v>0</v>
      </c>
    </row>
    <row r="324" spans="1:65" s="266" customFormat="1" ht="24" customHeight="1">
      <c r="A324" s="260"/>
      <c r="B324" s="25"/>
      <c r="C324" s="121" t="s">
        <v>483</v>
      </c>
      <c r="D324" s="121" t="s">
        <v>145</v>
      </c>
      <c r="E324" s="122" t="s">
        <v>484</v>
      </c>
      <c r="F324" s="336" t="s">
        <v>730</v>
      </c>
      <c r="G324" s="124" t="s">
        <v>158</v>
      </c>
      <c r="H324" s="125">
        <v>984.105</v>
      </c>
      <c r="I324" s="296"/>
      <c r="J324" s="126">
        <f>ROUND(I324*H324,2)</f>
        <v>0</v>
      </c>
      <c r="K324" s="297"/>
      <c r="L324" s="264"/>
      <c r="M324" s="298" t="s">
        <v>1</v>
      </c>
      <c r="N324" s="299" t="s">
        <v>38</v>
      </c>
      <c r="O324" s="300"/>
      <c r="P324" s="301">
        <f>O324*H324</f>
        <v>0</v>
      </c>
      <c r="Q324" s="301">
        <v>0.0002</v>
      </c>
      <c r="R324" s="301">
        <f>Q324*H324</f>
        <v>0.19682100000000002</v>
      </c>
      <c r="S324" s="301">
        <v>0</v>
      </c>
      <c r="T324" s="302">
        <f>S324*H324</f>
        <v>0</v>
      </c>
      <c r="U324" s="263"/>
      <c r="V324" s="263"/>
      <c r="W324" s="263"/>
      <c r="X324" s="263"/>
      <c r="Y324" s="263"/>
      <c r="Z324" s="263"/>
      <c r="AA324" s="263"/>
      <c r="AB324" s="263"/>
      <c r="AC324" s="263"/>
      <c r="AD324" s="263"/>
      <c r="AE324" s="263"/>
      <c r="AR324" s="303" t="s">
        <v>205</v>
      </c>
      <c r="AT324" s="303" t="s">
        <v>145</v>
      </c>
      <c r="AU324" s="303" t="s">
        <v>83</v>
      </c>
      <c r="AY324" s="262" t="s">
        <v>142</v>
      </c>
      <c r="BE324" s="274">
        <f>IF(N324="základní",J324,0)</f>
        <v>0</v>
      </c>
      <c r="BF324" s="274">
        <f>IF(N324="snížená",J324,0)</f>
        <v>0</v>
      </c>
      <c r="BG324" s="274">
        <f>IF(N324="zákl. přenesená",J324,0)</f>
        <v>0</v>
      </c>
      <c r="BH324" s="274">
        <f>IF(N324="sníž. přenesená",J324,0)</f>
        <v>0</v>
      </c>
      <c r="BI324" s="274">
        <f>IF(N324="nulová",J324,0)</f>
        <v>0</v>
      </c>
      <c r="BJ324" s="262" t="s">
        <v>78</v>
      </c>
      <c r="BK324" s="274">
        <f>ROUND(I324*H324,2)</f>
        <v>0</v>
      </c>
      <c r="BL324" s="262" t="s">
        <v>205</v>
      </c>
      <c r="BM324" s="303" t="s">
        <v>485</v>
      </c>
    </row>
    <row r="325" spans="1:51" s="310" customFormat="1" ht="22.5">
      <c r="A325" s="133"/>
      <c r="B325" s="132"/>
      <c r="C325" s="133"/>
      <c r="D325" s="129" t="s">
        <v>151</v>
      </c>
      <c r="E325" s="134" t="s">
        <v>1</v>
      </c>
      <c r="F325" s="338" t="s">
        <v>486</v>
      </c>
      <c r="G325" s="133"/>
      <c r="H325" s="136">
        <v>165.187</v>
      </c>
      <c r="J325" s="133"/>
      <c r="L325" s="311"/>
      <c r="M325" s="313"/>
      <c r="N325" s="314"/>
      <c r="O325" s="314"/>
      <c r="P325" s="314"/>
      <c r="Q325" s="314"/>
      <c r="R325" s="314"/>
      <c r="S325" s="314"/>
      <c r="T325" s="315"/>
      <c r="AT325" s="312" t="s">
        <v>151</v>
      </c>
      <c r="AU325" s="312" t="s">
        <v>83</v>
      </c>
      <c r="AV325" s="310" t="s">
        <v>83</v>
      </c>
      <c r="AW325" s="310" t="s">
        <v>29</v>
      </c>
      <c r="AX325" s="310" t="s">
        <v>73</v>
      </c>
      <c r="AY325" s="312" t="s">
        <v>142</v>
      </c>
    </row>
    <row r="326" spans="1:51" s="310" customFormat="1" ht="12">
      <c r="A326" s="133"/>
      <c r="B326" s="132"/>
      <c r="C326" s="133"/>
      <c r="D326" s="129" t="s">
        <v>151</v>
      </c>
      <c r="E326" s="134" t="s">
        <v>1</v>
      </c>
      <c r="F326" s="338" t="s">
        <v>487</v>
      </c>
      <c r="G326" s="133"/>
      <c r="H326" s="136">
        <v>172.751</v>
      </c>
      <c r="J326" s="133"/>
      <c r="L326" s="311"/>
      <c r="M326" s="313"/>
      <c r="N326" s="314"/>
      <c r="O326" s="314"/>
      <c r="P326" s="314"/>
      <c r="Q326" s="314"/>
      <c r="R326" s="314"/>
      <c r="S326" s="314"/>
      <c r="T326" s="315"/>
      <c r="AT326" s="312" t="s">
        <v>151</v>
      </c>
      <c r="AU326" s="312" t="s">
        <v>83</v>
      </c>
      <c r="AV326" s="310" t="s">
        <v>83</v>
      </c>
      <c r="AW326" s="310" t="s">
        <v>29</v>
      </c>
      <c r="AX326" s="310" t="s">
        <v>73</v>
      </c>
      <c r="AY326" s="312" t="s">
        <v>142</v>
      </c>
    </row>
    <row r="327" spans="1:51" s="310" customFormat="1" ht="12">
      <c r="A327" s="133"/>
      <c r="B327" s="132"/>
      <c r="C327" s="133"/>
      <c r="D327" s="129" t="s">
        <v>151</v>
      </c>
      <c r="E327" s="134" t="s">
        <v>1</v>
      </c>
      <c r="F327" s="338" t="s">
        <v>488</v>
      </c>
      <c r="G327" s="133"/>
      <c r="H327" s="136">
        <v>174.401</v>
      </c>
      <c r="J327" s="133"/>
      <c r="L327" s="311"/>
      <c r="M327" s="313"/>
      <c r="N327" s="314"/>
      <c r="O327" s="314"/>
      <c r="P327" s="314"/>
      <c r="Q327" s="314"/>
      <c r="R327" s="314"/>
      <c r="S327" s="314"/>
      <c r="T327" s="315"/>
      <c r="AT327" s="312" t="s">
        <v>151</v>
      </c>
      <c r="AU327" s="312" t="s">
        <v>83</v>
      </c>
      <c r="AV327" s="310" t="s">
        <v>83</v>
      </c>
      <c r="AW327" s="310" t="s">
        <v>29</v>
      </c>
      <c r="AX327" s="310" t="s">
        <v>73</v>
      </c>
      <c r="AY327" s="312" t="s">
        <v>142</v>
      </c>
    </row>
    <row r="328" spans="1:51" s="310" customFormat="1" ht="12">
      <c r="A328" s="133"/>
      <c r="B328" s="132"/>
      <c r="C328" s="133"/>
      <c r="D328" s="129" t="s">
        <v>151</v>
      </c>
      <c r="E328" s="134" t="s">
        <v>1</v>
      </c>
      <c r="F328" s="338" t="s">
        <v>489</v>
      </c>
      <c r="G328" s="133"/>
      <c r="H328" s="136">
        <v>82.962</v>
      </c>
      <c r="J328" s="133"/>
      <c r="L328" s="311"/>
      <c r="M328" s="313"/>
      <c r="N328" s="314"/>
      <c r="O328" s="314"/>
      <c r="P328" s="314"/>
      <c r="Q328" s="314"/>
      <c r="R328" s="314"/>
      <c r="S328" s="314"/>
      <c r="T328" s="315"/>
      <c r="AT328" s="312" t="s">
        <v>151</v>
      </c>
      <c r="AU328" s="312" t="s">
        <v>83</v>
      </c>
      <c r="AV328" s="310" t="s">
        <v>83</v>
      </c>
      <c r="AW328" s="310" t="s">
        <v>29</v>
      </c>
      <c r="AX328" s="310" t="s">
        <v>73</v>
      </c>
      <c r="AY328" s="312" t="s">
        <v>142</v>
      </c>
    </row>
    <row r="329" spans="1:51" s="310" customFormat="1" ht="12">
      <c r="A329" s="133"/>
      <c r="B329" s="132"/>
      <c r="C329" s="133"/>
      <c r="D329" s="129" t="s">
        <v>151</v>
      </c>
      <c r="E329" s="134" t="s">
        <v>1</v>
      </c>
      <c r="F329" s="338" t="s">
        <v>490</v>
      </c>
      <c r="G329" s="133"/>
      <c r="H329" s="136">
        <v>129.782</v>
      </c>
      <c r="J329" s="133"/>
      <c r="L329" s="311"/>
      <c r="M329" s="313"/>
      <c r="N329" s="314"/>
      <c r="O329" s="314"/>
      <c r="P329" s="314"/>
      <c r="Q329" s="314"/>
      <c r="R329" s="314"/>
      <c r="S329" s="314"/>
      <c r="T329" s="315"/>
      <c r="AT329" s="312" t="s">
        <v>151</v>
      </c>
      <c r="AU329" s="312" t="s">
        <v>83</v>
      </c>
      <c r="AV329" s="310" t="s">
        <v>83</v>
      </c>
      <c r="AW329" s="310" t="s">
        <v>29</v>
      </c>
      <c r="AX329" s="310" t="s">
        <v>73</v>
      </c>
      <c r="AY329" s="312" t="s">
        <v>142</v>
      </c>
    </row>
    <row r="330" spans="1:51" s="310" customFormat="1" ht="12">
      <c r="A330" s="133"/>
      <c r="B330" s="132"/>
      <c r="C330" s="133"/>
      <c r="D330" s="129" t="s">
        <v>151</v>
      </c>
      <c r="E330" s="134" t="s">
        <v>1</v>
      </c>
      <c r="F330" s="338" t="s">
        <v>491</v>
      </c>
      <c r="G330" s="133"/>
      <c r="H330" s="136">
        <v>42.903</v>
      </c>
      <c r="J330" s="133"/>
      <c r="L330" s="311"/>
      <c r="M330" s="313"/>
      <c r="N330" s="314"/>
      <c r="O330" s="314"/>
      <c r="P330" s="314"/>
      <c r="Q330" s="314"/>
      <c r="R330" s="314"/>
      <c r="S330" s="314"/>
      <c r="T330" s="315"/>
      <c r="AT330" s="312" t="s">
        <v>151</v>
      </c>
      <c r="AU330" s="312" t="s">
        <v>83</v>
      </c>
      <c r="AV330" s="310" t="s">
        <v>83</v>
      </c>
      <c r="AW330" s="310" t="s">
        <v>29</v>
      </c>
      <c r="AX330" s="310" t="s">
        <v>73</v>
      </c>
      <c r="AY330" s="312" t="s">
        <v>142</v>
      </c>
    </row>
    <row r="331" spans="1:51" s="310" customFormat="1" ht="12">
      <c r="A331" s="133"/>
      <c r="B331" s="132"/>
      <c r="C331" s="133"/>
      <c r="D331" s="129" t="s">
        <v>151</v>
      </c>
      <c r="E331" s="134" t="s">
        <v>1</v>
      </c>
      <c r="F331" s="338" t="s">
        <v>492</v>
      </c>
      <c r="G331" s="133"/>
      <c r="H331" s="136">
        <v>129.782</v>
      </c>
      <c r="J331" s="133"/>
      <c r="L331" s="311"/>
      <c r="M331" s="313"/>
      <c r="N331" s="314"/>
      <c r="O331" s="314"/>
      <c r="P331" s="314"/>
      <c r="Q331" s="314"/>
      <c r="R331" s="314"/>
      <c r="S331" s="314"/>
      <c r="T331" s="315"/>
      <c r="AT331" s="312" t="s">
        <v>151</v>
      </c>
      <c r="AU331" s="312" t="s">
        <v>83</v>
      </c>
      <c r="AV331" s="310" t="s">
        <v>83</v>
      </c>
      <c r="AW331" s="310" t="s">
        <v>29</v>
      </c>
      <c r="AX331" s="310" t="s">
        <v>73</v>
      </c>
      <c r="AY331" s="312" t="s">
        <v>142</v>
      </c>
    </row>
    <row r="332" spans="1:51" s="310" customFormat="1" ht="12">
      <c r="A332" s="133"/>
      <c r="B332" s="132"/>
      <c r="C332" s="133"/>
      <c r="D332" s="129" t="s">
        <v>151</v>
      </c>
      <c r="E332" s="134" t="s">
        <v>1</v>
      </c>
      <c r="F332" s="338" t="s">
        <v>493</v>
      </c>
      <c r="G332" s="133"/>
      <c r="H332" s="136">
        <v>86.337</v>
      </c>
      <c r="J332" s="133"/>
      <c r="L332" s="311"/>
      <c r="M332" s="313"/>
      <c r="N332" s="314"/>
      <c r="O332" s="314"/>
      <c r="P332" s="314"/>
      <c r="Q332" s="314"/>
      <c r="R332" s="314"/>
      <c r="S332" s="314"/>
      <c r="T332" s="315"/>
      <c r="AT332" s="312" t="s">
        <v>151</v>
      </c>
      <c r="AU332" s="312" t="s">
        <v>83</v>
      </c>
      <c r="AV332" s="310" t="s">
        <v>83</v>
      </c>
      <c r="AW332" s="310" t="s">
        <v>29</v>
      </c>
      <c r="AX332" s="310" t="s">
        <v>73</v>
      </c>
      <c r="AY332" s="312" t="s">
        <v>142</v>
      </c>
    </row>
    <row r="333" spans="1:51" s="316" customFormat="1" ht="12">
      <c r="A333" s="138"/>
      <c r="B333" s="137"/>
      <c r="C333" s="138"/>
      <c r="D333" s="129" t="s">
        <v>151</v>
      </c>
      <c r="E333" s="139" t="s">
        <v>1</v>
      </c>
      <c r="F333" s="339" t="s">
        <v>168</v>
      </c>
      <c r="G333" s="138"/>
      <c r="H333" s="141">
        <v>984.105</v>
      </c>
      <c r="J333" s="138"/>
      <c r="L333" s="317"/>
      <c r="M333" s="319"/>
      <c r="N333" s="320"/>
      <c r="O333" s="320"/>
      <c r="P333" s="320"/>
      <c r="Q333" s="320"/>
      <c r="R333" s="320"/>
      <c r="S333" s="320"/>
      <c r="T333" s="321"/>
      <c r="AT333" s="318" t="s">
        <v>151</v>
      </c>
      <c r="AU333" s="318" t="s">
        <v>83</v>
      </c>
      <c r="AV333" s="316" t="s">
        <v>149</v>
      </c>
      <c r="AW333" s="316" t="s">
        <v>29</v>
      </c>
      <c r="AX333" s="316" t="s">
        <v>78</v>
      </c>
      <c r="AY333" s="318" t="s">
        <v>142</v>
      </c>
    </row>
    <row r="334" spans="1:65" s="266" customFormat="1" ht="36" customHeight="1">
      <c r="A334" s="260"/>
      <c r="B334" s="25"/>
      <c r="C334" s="121" t="s">
        <v>494</v>
      </c>
      <c r="D334" s="121" t="s">
        <v>145</v>
      </c>
      <c r="E334" s="122" t="s">
        <v>495</v>
      </c>
      <c r="F334" s="336" t="s">
        <v>731</v>
      </c>
      <c r="G334" s="124" t="s">
        <v>158</v>
      </c>
      <c r="H334" s="125">
        <v>984.105</v>
      </c>
      <c r="I334" s="296"/>
      <c r="J334" s="126">
        <f>ROUND(I334*H334,2)</f>
        <v>0</v>
      </c>
      <c r="K334" s="297"/>
      <c r="L334" s="264"/>
      <c r="M334" s="328" t="s">
        <v>1</v>
      </c>
      <c r="N334" s="329" t="s">
        <v>38</v>
      </c>
      <c r="O334" s="330"/>
      <c r="P334" s="331">
        <f>O334*H334</f>
        <v>0</v>
      </c>
      <c r="Q334" s="331">
        <v>0.00026</v>
      </c>
      <c r="R334" s="331">
        <f>Q334*H334</f>
        <v>0.25586729999999996</v>
      </c>
      <c r="S334" s="331">
        <v>0</v>
      </c>
      <c r="T334" s="332">
        <f>S334*H334</f>
        <v>0</v>
      </c>
      <c r="U334" s="263"/>
      <c r="V334" s="263"/>
      <c r="W334" s="263"/>
      <c r="X334" s="263"/>
      <c r="Y334" s="263"/>
      <c r="Z334" s="263"/>
      <c r="AA334" s="263"/>
      <c r="AB334" s="263"/>
      <c r="AC334" s="263"/>
      <c r="AD334" s="263"/>
      <c r="AE334" s="263"/>
      <c r="AR334" s="303" t="s">
        <v>205</v>
      </c>
      <c r="AT334" s="303" t="s">
        <v>145</v>
      </c>
      <c r="AU334" s="303" t="s">
        <v>83</v>
      </c>
      <c r="AY334" s="262" t="s">
        <v>142</v>
      </c>
      <c r="BE334" s="274">
        <f>IF(N334="základní",J334,0)</f>
        <v>0</v>
      </c>
      <c r="BF334" s="274">
        <f>IF(N334="snížená",J334,0)</f>
        <v>0</v>
      </c>
      <c r="BG334" s="274">
        <f>IF(N334="zákl. přenesená",J334,0)</f>
        <v>0</v>
      </c>
      <c r="BH334" s="274">
        <f>IF(N334="sníž. přenesená",J334,0)</f>
        <v>0</v>
      </c>
      <c r="BI334" s="274">
        <f>IF(N334="nulová",J334,0)</f>
        <v>0</v>
      </c>
      <c r="BJ334" s="262" t="s">
        <v>78</v>
      </c>
      <c r="BK334" s="274">
        <f>ROUND(I334*H334,2)</f>
        <v>0</v>
      </c>
      <c r="BL334" s="262" t="s">
        <v>205</v>
      </c>
      <c r="BM334" s="303" t="s">
        <v>496</v>
      </c>
    </row>
    <row r="335" spans="1:31" s="266" customFormat="1" ht="6.95" customHeight="1">
      <c r="A335" s="263"/>
      <c r="B335" s="269"/>
      <c r="C335" s="270"/>
      <c r="D335" s="270"/>
      <c r="E335" s="270"/>
      <c r="F335" s="270"/>
      <c r="G335" s="270"/>
      <c r="H335" s="270"/>
      <c r="I335" s="270"/>
      <c r="J335" s="45"/>
      <c r="K335" s="270"/>
      <c r="L335" s="264"/>
      <c r="M335" s="263"/>
      <c r="O335" s="263"/>
      <c r="P335" s="263"/>
      <c r="Q335" s="263"/>
      <c r="R335" s="263"/>
      <c r="S335" s="263"/>
      <c r="T335" s="263"/>
      <c r="U335" s="263"/>
      <c r="V335" s="263"/>
      <c r="W335" s="263"/>
      <c r="X335" s="263"/>
      <c r="Y335" s="263"/>
      <c r="Z335" s="263"/>
      <c r="AA335" s="263"/>
      <c r="AB335" s="263"/>
      <c r="AC335" s="263"/>
      <c r="AD335" s="263"/>
      <c r="AE335" s="263"/>
    </row>
  </sheetData>
  <sheetProtection algorithmName="SHA-512" hashValue="XG1fFgjNhezXsI/XDiyX/dqznoyOSmSR7DylTZ5nQjlk8PeTGEjS9+Ez3Aum83DKbJTe0oaPfqghvu3DewBdaA==" saltValue="ua5JIKI3c+7FCmIyEtlHJA==" spinCount="100000" sheet="1" objects="1" scenarios="1" selectLockedCells="1"/>
  <autoFilter ref="C140:K334"/>
  <mergeCells count="12">
    <mergeCell ref="E133:H133"/>
    <mergeCell ref="E7:H7"/>
    <mergeCell ref="E16:H16"/>
    <mergeCell ref="E25:H25"/>
    <mergeCell ref="E85:H85"/>
    <mergeCell ref="D116:F116"/>
    <mergeCell ref="D120:F120"/>
    <mergeCell ref="L2:V2"/>
    <mergeCell ref="D117:F117"/>
    <mergeCell ref="D118:F118"/>
    <mergeCell ref="D119:F119"/>
    <mergeCell ref="D121:F121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F03C-C399-42B8-9111-B93F80B86FDB}">
  <sheetPr>
    <pageSetUpPr fitToPage="1"/>
  </sheetPr>
  <dimension ref="A1:N31"/>
  <sheetViews>
    <sheetView view="pageBreakPreview" zoomScaleSheetLayoutView="100" workbookViewId="0" topLeftCell="A1">
      <pane ySplit="2" topLeftCell="A3" activePane="bottomLeft" state="frozen"/>
      <selection pane="bottomLeft" activeCell="L27" sqref="L27"/>
    </sheetView>
  </sheetViews>
  <sheetFormatPr defaultColWidth="9.28125" defaultRowHeight="12"/>
  <cols>
    <col min="1" max="1" width="4.28125" style="177" customWidth="1"/>
    <col min="2" max="2" width="2.28125" style="176" customWidth="1"/>
    <col min="3" max="3" width="2.00390625" style="176" customWidth="1"/>
    <col min="4" max="4" width="3.140625" style="176" customWidth="1"/>
    <col min="5" max="5" width="16.00390625" style="176" customWidth="1"/>
    <col min="6" max="6" width="7.8515625" style="176" customWidth="1"/>
    <col min="7" max="7" width="15.421875" style="176" customWidth="1"/>
    <col min="8" max="8" width="10.00390625" style="184" customWidth="1"/>
    <col min="9" max="9" width="6.7109375" style="176" customWidth="1"/>
    <col min="10" max="10" width="15.28125" style="170" customWidth="1"/>
    <col min="11" max="11" width="15.28125" style="164" customWidth="1"/>
    <col min="12" max="12" width="15.28125" style="170" customWidth="1"/>
    <col min="13" max="14" width="15.28125" style="164" customWidth="1"/>
    <col min="15" max="16384" width="9.28125" style="163" customWidth="1"/>
  </cols>
  <sheetData>
    <row r="1" spans="1:14" s="160" customFormat="1" ht="21.6" customHeight="1">
      <c r="A1" s="171" t="s">
        <v>566</v>
      </c>
      <c r="B1" s="172"/>
      <c r="C1" s="172"/>
      <c r="D1" s="172"/>
      <c r="E1" s="172"/>
      <c r="F1" s="172"/>
      <c r="G1" s="173"/>
      <c r="H1" s="157"/>
      <c r="I1" s="174"/>
      <c r="J1" s="158" t="s">
        <v>639</v>
      </c>
      <c r="K1" s="159" t="s">
        <v>639</v>
      </c>
      <c r="L1" s="158" t="s">
        <v>640</v>
      </c>
      <c r="M1" s="159" t="s">
        <v>640</v>
      </c>
      <c r="N1" s="159" t="s">
        <v>641</v>
      </c>
    </row>
    <row r="2" spans="1:14" s="160" customFormat="1" ht="21.6" customHeight="1">
      <c r="A2" s="171"/>
      <c r="B2" s="172"/>
      <c r="C2" s="172"/>
      <c r="D2" s="172"/>
      <c r="E2" s="172"/>
      <c r="F2" s="172"/>
      <c r="G2" s="173"/>
      <c r="H2" s="157"/>
      <c r="I2" s="174"/>
      <c r="J2" s="158" t="s">
        <v>424</v>
      </c>
      <c r="K2" s="159" t="s">
        <v>642</v>
      </c>
      <c r="L2" s="158" t="s">
        <v>424</v>
      </c>
      <c r="M2" s="159" t="s">
        <v>642</v>
      </c>
      <c r="N2" s="159" t="s">
        <v>642</v>
      </c>
    </row>
    <row r="3" spans="1:14" ht="17.25" customHeight="1">
      <c r="A3" s="175" t="s">
        <v>643</v>
      </c>
      <c r="H3" s="176"/>
      <c r="J3" s="162"/>
      <c r="K3" s="161"/>
      <c r="L3" s="162"/>
      <c r="M3" s="161"/>
      <c r="N3" s="161"/>
    </row>
    <row r="4" spans="8:14" ht="12">
      <c r="H4" s="176"/>
      <c r="K4" s="161"/>
      <c r="L4" s="162"/>
      <c r="M4" s="161"/>
      <c r="N4" s="161"/>
    </row>
    <row r="5" spans="1:14" ht="12">
      <c r="A5" s="178" t="s">
        <v>644</v>
      </c>
      <c r="H5" s="176"/>
      <c r="K5" s="161"/>
      <c r="L5" s="162"/>
      <c r="M5" s="161"/>
      <c r="N5" s="161"/>
    </row>
    <row r="6" spans="1:14" ht="12">
      <c r="A6" s="177" t="s">
        <v>645</v>
      </c>
      <c r="B6" s="176" t="s">
        <v>646</v>
      </c>
      <c r="H6" s="176"/>
      <c r="K6" s="161"/>
      <c r="L6" s="162"/>
      <c r="M6" s="161"/>
      <c r="N6" s="161"/>
    </row>
    <row r="7" spans="3:14" ht="12">
      <c r="C7" s="176" t="s">
        <v>647</v>
      </c>
      <c r="H7" s="176"/>
      <c r="K7" s="161"/>
      <c r="L7" s="162"/>
      <c r="M7" s="161"/>
      <c r="N7" s="161"/>
    </row>
    <row r="8" spans="3:14" ht="12">
      <c r="C8" s="176" t="s">
        <v>648</v>
      </c>
      <c r="H8" s="176"/>
      <c r="K8" s="161"/>
      <c r="L8" s="162"/>
      <c r="M8" s="161"/>
      <c r="N8" s="161"/>
    </row>
    <row r="9" spans="4:14" ht="12">
      <c r="D9" s="176" t="s">
        <v>649</v>
      </c>
      <c r="H9" s="176">
        <v>40</v>
      </c>
      <c r="I9" s="176" t="s">
        <v>218</v>
      </c>
      <c r="J9" s="165"/>
      <c r="K9" s="164">
        <f>+J9*H9</f>
        <v>0</v>
      </c>
      <c r="L9" s="165"/>
      <c r="M9" s="161">
        <f>+L9*H9</f>
        <v>0</v>
      </c>
      <c r="N9" s="161">
        <f>+M9+K9</f>
        <v>0</v>
      </c>
    </row>
    <row r="10" spans="8:14" ht="12">
      <c r="H10" s="176"/>
      <c r="K10" s="161"/>
      <c r="L10" s="162"/>
      <c r="M10" s="161"/>
      <c r="N10" s="161"/>
    </row>
    <row r="11" spans="1:14" ht="12">
      <c r="A11" s="177" t="s">
        <v>650</v>
      </c>
      <c r="B11" s="176" t="s">
        <v>646</v>
      </c>
      <c r="H11" s="176"/>
      <c r="K11" s="161"/>
      <c r="L11" s="162"/>
      <c r="M11" s="161"/>
      <c r="N11" s="161"/>
    </row>
    <row r="12" spans="3:14" ht="12">
      <c r="C12" s="176" t="s">
        <v>651</v>
      </c>
      <c r="H12" s="176"/>
      <c r="K12" s="161"/>
      <c r="L12" s="162"/>
      <c r="M12" s="161"/>
      <c r="N12" s="161"/>
    </row>
    <row r="13" spans="3:14" ht="12">
      <c r="C13" s="176" t="s">
        <v>652</v>
      </c>
      <c r="H13" s="176"/>
      <c r="K13" s="161"/>
      <c r="L13" s="162"/>
      <c r="M13" s="161"/>
      <c r="N13" s="161"/>
    </row>
    <row r="14" spans="4:14" ht="12">
      <c r="D14" s="176" t="s">
        <v>653</v>
      </c>
      <c r="H14" s="176">
        <v>25</v>
      </c>
      <c r="I14" s="176" t="s">
        <v>218</v>
      </c>
      <c r="J14" s="165"/>
      <c r="K14" s="164">
        <f>+J14*H14</f>
        <v>0</v>
      </c>
      <c r="L14" s="165"/>
      <c r="M14" s="161">
        <f>+L14*H14</f>
        <v>0</v>
      </c>
      <c r="N14" s="161">
        <f>+M14+K14</f>
        <v>0</v>
      </c>
    </row>
    <row r="15" spans="8:14" ht="12">
      <c r="H15" s="176"/>
      <c r="K15" s="161"/>
      <c r="L15" s="162"/>
      <c r="M15" s="161"/>
      <c r="N15" s="161"/>
    </row>
    <row r="16" spans="1:14" ht="12">
      <c r="A16" s="177" t="s">
        <v>552</v>
      </c>
      <c r="B16" s="176" t="s">
        <v>654</v>
      </c>
      <c r="H16" s="176"/>
      <c r="J16" s="162"/>
      <c r="K16" s="161"/>
      <c r="L16" s="165"/>
      <c r="M16" s="161"/>
      <c r="N16" s="161"/>
    </row>
    <row r="17" spans="4:14" ht="12">
      <c r="D17" s="176" t="s">
        <v>655</v>
      </c>
      <c r="H17" s="176">
        <v>7</v>
      </c>
      <c r="I17" s="176" t="s">
        <v>424</v>
      </c>
      <c r="J17" s="165"/>
      <c r="K17" s="161">
        <f>+J17*H17</f>
        <v>0</v>
      </c>
      <c r="L17" s="165"/>
      <c r="M17" s="161">
        <f>+L17*H17</f>
        <v>0</v>
      </c>
      <c r="N17" s="161">
        <f>+M17+K17</f>
        <v>0</v>
      </c>
    </row>
    <row r="18" spans="8:14" ht="12">
      <c r="H18" s="176"/>
      <c r="J18" s="162"/>
      <c r="K18" s="161"/>
      <c r="L18" s="162"/>
      <c r="M18" s="161"/>
      <c r="N18" s="161"/>
    </row>
    <row r="19" spans="1:14" ht="12">
      <c r="A19" s="177" t="s">
        <v>554</v>
      </c>
      <c r="B19" s="176" t="s">
        <v>656</v>
      </c>
      <c r="H19" s="176"/>
      <c r="J19" s="162"/>
      <c r="K19" s="161"/>
      <c r="L19" s="162"/>
      <c r="M19" s="161"/>
      <c r="N19" s="161"/>
    </row>
    <row r="20" spans="4:14" ht="12">
      <c r="D20" s="176" t="s">
        <v>612</v>
      </c>
      <c r="H20" s="176">
        <f>+H9</f>
        <v>40</v>
      </c>
      <c r="I20" s="176" t="s">
        <v>218</v>
      </c>
      <c r="J20" s="162"/>
      <c r="K20" s="161"/>
      <c r="L20" s="165"/>
      <c r="M20" s="161">
        <f>+L20*H20</f>
        <v>0</v>
      </c>
      <c r="N20" s="161">
        <f>+M20+K20</f>
        <v>0</v>
      </c>
    </row>
    <row r="21" spans="8:14" ht="12">
      <c r="H21" s="176"/>
      <c r="J21" s="162"/>
      <c r="K21" s="161"/>
      <c r="L21" s="162"/>
      <c r="M21" s="161"/>
      <c r="N21" s="161"/>
    </row>
    <row r="22" spans="1:14" ht="12">
      <c r="A22" s="177" t="s">
        <v>556</v>
      </c>
      <c r="B22" s="176" t="s">
        <v>657</v>
      </c>
      <c r="H22" s="176">
        <v>4</v>
      </c>
      <c r="I22" s="176" t="s">
        <v>424</v>
      </c>
      <c r="J22" s="165"/>
      <c r="K22" s="161">
        <f>+J22*H22</f>
        <v>0</v>
      </c>
      <c r="L22" s="165"/>
      <c r="M22" s="161">
        <f>+L22*H22</f>
        <v>0</v>
      </c>
      <c r="N22" s="161">
        <f>+M22+K22</f>
        <v>0</v>
      </c>
    </row>
    <row r="23" spans="8:14" ht="12">
      <c r="H23" s="176"/>
      <c r="J23" s="162"/>
      <c r="K23" s="161"/>
      <c r="L23" s="162"/>
      <c r="M23" s="161"/>
      <c r="N23" s="161"/>
    </row>
    <row r="24" spans="1:14" ht="12">
      <c r="A24" s="178" t="s">
        <v>658</v>
      </c>
      <c r="H24" s="176"/>
      <c r="J24" s="162"/>
      <c r="K24" s="161"/>
      <c r="L24" s="162"/>
      <c r="M24" s="161"/>
      <c r="N24" s="161"/>
    </row>
    <row r="25" spans="1:14" ht="12">
      <c r="A25" s="177">
        <v>1</v>
      </c>
      <c r="B25" s="176" t="s">
        <v>632</v>
      </c>
      <c r="H25" s="176">
        <v>0.2</v>
      </c>
      <c r="I25" s="176" t="s">
        <v>248</v>
      </c>
      <c r="J25" s="162"/>
      <c r="K25" s="161"/>
      <c r="L25" s="165"/>
      <c r="M25" s="161">
        <f>+L25*H25</f>
        <v>0</v>
      </c>
      <c r="N25" s="161">
        <f>+M25+K25</f>
        <v>0</v>
      </c>
    </row>
    <row r="26" spans="8:14" ht="12">
      <c r="H26" s="176"/>
      <c r="J26" s="162"/>
      <c r="K26" s="161"/>
      <c r="L26" s="162"/>
      <c r="M26" s="161"/>
      <c r="N26" s="161"/>
    </row>
    <row r="27" spans="1:14" ht="12">
      <c r="A27" s="177">
        <v>2</v>
      </c>
      <c r="B27" s="176" t="s">
        <v>630</v>
      </c>
      <c r="H27" s="176">
        <v>2</v>
      </c>
      <c r="I27" s="176" t="s">
        <v>659</v>
      </c>
      <c r="J27" s="162"/>
      <c r="K27" s="161"/>
      <c r="L27" s="165"/>
      <c r="M27" s="161">
        <f>+L27*H27</f>
        <v>0</v>
      </c>
      <c r="N27" s="161">
        <f>+M27+K27</f>
        <v>0</v>
      </c>
    </row>
    <row r="28" spans="8:14" ht="12">
      <c r="H28" s="176"/>
      <c r="J28" s="162"/>
      <c r="K28" s="161"/>
      <c r="L28" s="162"/>
      <c r="M28" s="161"/>
      <c r="N28" s="161"/>
    </row>
    <row r="29" spans="1:14" ht="12">
      <c r="A29" s="177" t="s">
        <v>554</v>
      </c>
      <c r="B29" s="176" t="s">
        <v>660</v>
      </c>
      <c r="H29" s="176">
        <v>4</v>
      </c>
      <c r="I29" s="176" t="s">
        <v>242</v>
      </c>
      <c r="J29" s="162"/>
      <c r="K29" s="161"/>
      <c r="L29" s="165"/>
      <c r="M29" s="161">
        <f>+L29*H29</f>
        <v>0</v>
      </c>
      <c r="N29" s="161">
        <f>+M29+K29</f>
        <v>0</v>
      </c>
    </row>
    <row r="30" spans="1:14" ht="13.5" thickBot="1">
      <c r="A30" s="179"/>
      <c r="B30" s="180"/>
      <c r="C30" s="180"/>
      <c r="D30" s="180"/>
      <c r="E30" s="180"/>
      <c r="F30" s="180"/>
      <c r="G30" s="180"/>
      <c r="H30" s="181"/>
      <c r="I30" s="180"/>
      <c r="J30" s="167"/>
      <c r="K30" s="166"/>
      <c r="L30" s="167"/>
      <c r="M30" s="166"/>
      <c r="N30" s="166"/>
    </row>
    <row r="31" spans="1:14" ht="13.5" thickTop="1">
      <c r="A31" s="178" t="s">
        <v>661</v>
      </c>
      <c r="B31" s="182"/>
      <c r="C31" s="182"/>
      <c r="D31" s="182"/>
      <c r="E31" s="182"/>
      <c r="F31" s="182"/>
      <c r="G31" s="182"/>
      <c r="H31" s="183"/>
      <c r="I31" s="182"/>
      <c r="J31" s="169"/>
      <c r="K31" s="168">
        <f>SUM(K3:K30)</f>
        <v>0</v>
      </c>
      <c r="L31" s="169"/>
      <c r="M31" s="168">
        <f>SUM(M3:M30)</f>
        <v>0</v>
      </c>
      <c r="N31" s="168">
        <f>SUM(N3:N30)</f>
        <v>0</v>
      </c>
    </row>
  </sheetData>
  <sheetProtection algorithmName="SHA-512" hashValue="UTZF0qIDX4Kz2aNtk+s34WKyW1TG1deLckkrItRQm5buVk56ESDlXbqi1/hKyQ4nrPqFfJsj9I73fsm4h0FQFA==" saltValue="CNNIR9CmFlpe9ku6DzeA0A==" spinCount="100000" sheet="1" selectLockedCells="1"/>
  <printOptions/>
  <pageMargins left="1.03" right="0.52" top="0.49" bottom="0.58" header="0.39" footer="0.38"/>
  <pageSetup fitToHeight="0" fitToWidth="1" horizontalDpi="600" verticalDpi="600" orientation="portrait" paperSize="9" scale="75" r:id="rId1"/>
  <headerFooter alignWithMargins="0">
    <oddFooter>&amp;R&amp;"Arial CE,Kurzíva"&amp;9&amp;P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7D087-B6B8-4500-9EE4-6CCE1442C83E}">
  <sheetPr>
    <pageSetUpPr fitToPage="1"/>
  </sheetPr>
  <dimension ref="A1:Z79"/>
  <sheetViews>
    <sheetView showGridLines="0" workbookViewId="0" topLeftCell="A1">
      <pane ySplit="5" topLeftCell="A6" activePane="bottomLeft" state="frozen"/>
      <selection pane="bottomLeft" activeCell="R38" sqref="R38:T38"/>
    </sheetView>
  </sheetViews>
  <sheetFormatPr defaultColWidth="9.28125" defaultRowHeight="12"/>
  <cols>
    <col min="1" max="1" width="0.71875" style="147" customWidth="1"/>
    <col min="2" max="2" width="1.8515625" style="147" customWidth="1"/>
    <col min="3" max="3" width="5.421875" style="147" customWidth="1"/>
    <col min="4" max="4" width="1.421875" style="147" customWidth="1"/>
    <col min="5" max="5" width="9.28125" style="147" hidden="1" customWidth="1"/>
    <col min="6" max="6" width="4.421875" style="147" customWidth="1"/>
    <col min="7" max="7" width="0.2890625" style="147" customWidth="1"/>
    <col min="8" max="8" width="3.7109375" style="147" customWidth="1"/>
    <col min="9" max="9" width="9.28125" style="147" hidden="1" customWidth="1"/>
    <col min="10" max="10" width="4.421875" style="147" customWidth="1"/>
    <col min="11" max="11" width="3.00390625" style="147" customWidth="1"/>
    <col min="12" max="12" width="6.00390625" style="147" customWidth="1"/>
    <col min="13" max="13" width="6.421875" style="147" customWidth="1"/>
    <col min="14" max="14" width="1.1484375" style="147" customWidth="1"/>
    <col min="15" max="15" width="1.8515625" style="147" customWidth="1"/>
    <col min="16" max="16" width="6.421875" style="147" customWidth="1"/>
    <col min="17" max="17" width="25.00390625" style="147" customWidth="1"/>
    <col min="18" max="18" width="11.7109375" style="147" customWidth="1"/>
    <col min="19" max="19" width="3.00390625" style="147" customWidth="1"/>
    <col min="20" max="20" width="3.140625" style="147" customWidth="1"/>
    <col min="21" max="21" width="10.421875" style="147" customWidth="1"/>
    <col min="22" max="22" width="12.421875" style="147" customWidth="1"/>
    <col min="23" max="23" width="9.28125" style="147" hidden="1" customWidth="1"/>
    <col min="24" max="24" width="13.421875" style="147" customWidth="1"/>
    <col min="25" max="25" width="0.71875" style="147" customWidth="1"/>
    <col min="26" max="16384" width="9.28125" style="147" customWidth="1"/>
  </cols>
  <sheetData>
    <row r="1" spans="14:19" s="187" customFormat="1" ht="21" customHeight="1">
      <c r="N1" s="423" t="s">
        <v>499</v>
      </c>
      <c r="O1" s="388"/>
      <c r="P1" s="388"/>
      <c r="Q1" s="388"/>
      <c r="R1" s="388"/>
      <c r="S1" s="388"/>
    </row>
    <row r="2" s="187" customFormat="1" ht="11.25" customHeight="1"/>
    <row r="3" spans="1:25" s="187" customFormat="1" ht="1.3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</row>
    <row r="4" spans="1:25" s="187" customFormat="1" ht="11.25" customHeight="1">
      <c r="A4" s="424" t="s">
        <v>500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</row>
    <row r="5" s="187" customFormat="1" ht="12" hidden="1"/>
    <row r="6" s="187" customFormat="1" ht="2.85" customHeight="1"/>
    <row r="7" spans="2:24" s="187" customFormat="1" ht="17.1" customHeight="1">
      <c r="B7" s="405" t="s">
        <v>501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</row>
    <row r="8" s="187" customFormat="1" ht="2.85" customHeight="1"/>
    <row r="9" spans="2:24" s="187" customFormat="1" ht="12">
      <c r="B9" s="425" t="s">
        <v>502</v>
      </c>
      <c r="C9" s="418"/>
      <c r="D9" s="426" t="s">
        <v>503</v>
      </c>
      <c r="E9" s="418"/>
      <c r="F9" s="418"/>
      <c r="G9" s="418"/>
      <c r="H9" s="418"/>
      <c r="I9" s="418"/>
      <c r="J9" s="418"/>
      <c r="K9" s="418"/>
      <c r="L9" s="426" t="s">
        <v>504</v>
      </c>
      <c r="M9" s="418"/>
      <c r="N9" s="418"/>
      <c r="O9" s="418"/>
      <c r="P9" s="418"/>
      <c r="Q9" s="418"/>
      <c r="R9" s="425" t="s">
        <v>505</v>
      </c>
      <c r="S9" s="418"/>
      <c r="T9" s="418"/>
      <c r="U9" s="191" t="s">
        <v>130</v>
      </c>
      <c r="V9" s="192" t="s">
        <v>506</v>
      </c>
      <c r="W9" s="425" t="s">
        <v>507</v>
      </c>
      <c r="X9" s="418"/>
    </row>
    <row r="10" spans="1:24" ht="12">
      <c r="A10" s="187"/>
      <c r="B10" s="387">
        <v>1</v>
      </c>
      <c r="C10" s="388"/>
      <c r="D10" s="389" t="s">
        <v>508</v>
      </c>
      <c r="E10" s="388"/>
      <c r="F10" s="388"/>
      <c r="G10" s="388"/>
      <c r="H10" s="388"/>
      <c r="I10" s="388"/>
      <c r="J10" s="388"/>
      <c r="K10" s="388"/>
      <c r="L10" s="389" t="s">
        <v>509</v>
      </c>
      <c r="M10" s="388"/>
      <c r="N10" s="388"/>
      <c r="O10" s="388"/>
      <c r="P10" s="388"/>
      <c r="Q10" s="388"/>
      <c r="R10" s="414"/>
      <c r="S10" s="415"/>
      <c r="T10" s="415"/>
      <c r="U10" s="193">
        <v>11</v>
      </c>
      <c r="V10" s="194" t="s">
        <v>424</v>
      </c>
      <c r="W10" s="416">
        <f aca="true" t="shared" si="0" ref="W10:W20">R10*U10</f>
        <v>0</v>
      </c>
      <c r="X10" s="388"/>
    </row>
    <row r="11" spans="1:24" ht="12">
      <c r="A11" s="187"/>
      <c r="B11" s="387">
        <v>2</v>
      </c>
      <c r="C11" s="388"/>
      <c r="D11" s="389" t="s">
        <v>510</v>
      </c>
      <c r="E11" s="388"/>
      <c r="F11" s="388"/>
      <c r="G11" s="388"/>
      <c r="H11" s="388"/>
      <c r="I11" s="388"/>
      <c r="J11" s="388"/>
      <c r="K11" s="388"/>
      <c r="L11" s="389" t="s">
        <v>511</v>
      </c>
      <c r="M11" s="388"/>
      <c r="N11" s="388"/>
      <c r="O11" s="388"/>
      <c r="P11" s="388"/>
      <c r="Q11" s="388"/>
      <c r="R11" s="414"/>
      <c r="S11" s="415"/>
      <c r="T11" s="415"/>
      <c r="U11" s="193">
        <v>28</v>
      </c>
      <c r="V11" s="194" t="s">
        <v>218</v>
      </c>
      <c r="W11" s="416">
        <f t="shared" si="0"/>
        <v>0</v>
      </c>
      <c r="X11" s="388"/>
    </row>
    <row r="12" spans="1:24" ht="12">
      <c r="A12" s="187"/>
      <c r="B12" s="387">
        <v>2</v>
      </c>
      <c r="C12" s="388"/>
      <c r="D12" s="389" t="s">
        <v>510</v>
      </c>
      <c r="E12" s="388"/>
      <c r="F12" s="388"/>
      <c r="G12" s="388"/>
      <c r="H12" s="388"/>
      <c r="I12" s="388"/>
      <c r="J12" s="388"/>
      <c r="K12" s="388"/>
      <c r="L12" s="389" t="s">
        <v>512</v>
      </c>
      <c r="M12" s="388"/>
      <c r="N12" s="388"/>
      <c r="O12" s="388"/>
      <c r="P12" s="388"/>
      <c r="Q12" s="388"/>
      <c r="R12" s="414"/>
      <c r="S12" s="415"/>
      <c r="T12" s="415"/>
      <c r="U12" s="193">
        <v>45</v>
      </c>
      <c r="V12" s="194" t="s">
        <v>218</v>
      </c>
      <c r="W12" s="416">
        <f t="shared" si="0"/>
        <v>0</v>
      </c>
      <c r="X12" s="388"/>
    </row>
    <row r="13" spans="1:24" ht="12">
      <c r="A13" s="187"/>
      <c r="B13" s="387">
        <v>3</v>
      </c>
      <c r="C13" s="388"/>
      <c r="D13" s="389" t="s">
        <v>513</v>
      </c>
      <c r="E13" s="388"/>
      <c r="F13" s="388"/>
      <c r="G13" s="388"/>
      <c r="H13" s="388"/>
      <c r="I13" s="388"/>
      <c r="J13" s="388"/>
      <c r="K13" s="388"/>
      <c r="L13" s="389" t="s">
        <v>514</v>
      </c>
      <c r="M13" s="388"/>
      <c r="N13" s="388"/>
      <c r="O13" s="388"/>
      <c r="P13" s="388"/>
      <c r="Q13" s="388"/>
      <c r="R13" s="414"/>
      <c r="S13" s="415"/>
      <c r="T13" s="415"/>
      <c r="U13" s="193">
        <v>65</v>
      </c>
      <c r="V13" s="194" t="s">
        <v>424</v>
      </c>
      <c r="W13" s="416">
        <f t="shared" si="0"/>
        <v>0</v>
      </c>
      <c r="X13" s="388"/>
    </row>
    <row r="14" spans="1:24" ht="12">
      <c r="A14" s="187"/>
      <c r="B14" s="387">
        <v>4</v>
      </c>
      <c r="C14" s="388"/>
      <c r="D14" s="389" t="s">
        <v>515</v>
      </c>
      <c r="E14" s="388"/>
      <c r="F14" s="388"/>
      <c r="G14" s="388"/>
      <c r="H14" s="388"/>
      <c r="I14" s="388"/>
      <c r="J14" s="388"/>
      <c r="K14" s="388"/>
      <c r="L14" s="389" t="s">
        <v>516</v>
      </c>
      <c r="M14" s="388"/>
      <c r="N14" s="388"/>
      <c r="O14" s="388"/>
      <c r="P14" s="388"/>
      <c r="Q14" s="388"/>
      <c r="R14" s="414"/>
      <c r="S14" s="415"/>
      <c r="T14" s="415"/>
      <c r="U14" s="193">
        <v>65</v>
      </c>
      <c r="V14" s="194" t="s">
        <v>218</v>
      </c>
      <c r="W14" s="416">
        <f t="shared" si="0"/>
        <v>0</v>
      </c>
      <c r="X14" s="388"/>
    </row>
    <row r="15" spans="1:24" ht="25.5" customHeight="1">
      <c r="A15" s="187"/>
      <c r="B15" s="387">
        <v>5</v>
      </c>
      <c r="C15" s="388"/>
      <c r="D15" s="421">
        <v>210010321</v>
      </c>
      <c r="E15" s="422"/>
      <c r="F15" s="422"/>
      <c r="G15" s="422"/>
      <c r="H15" s="422"/>
      <c r="I15" s="422"/>
      <c r="J15" s="422"/>
      <c r="K15" s="422"/>
      <c r="L15" s="389" t="s">
        <v>517</v>
      </c>
      <c r="M15" s="388"/>
      <c r="N15" s="388"/>
      <c r="O15" s="388"/>
      <c r="P15" s="388"/>
      <c r="Q15" s="388"/>
      <c r="R15" s="414"/>
      <c r="S15" s="415"/>
      <c r="T15" s="415"/>
      <c r="U15" s="193">
        <v>6</v>
      </c>
      <c r="V15" s="194" t="s">
        <v>424</v>
      </c>
      <c r="W15" s="416">
        <f t="shared" si="0"/>
        <v>0</v>
      </c>
      <c r="X15" s="388"/>
    </row>
    <row r="16" spans="1:24" ht="12">
      <c r="A16" s="187"/>
      <c r="B16" s="387">
        <v>3</v>
      </c>
      <c r="C16" s="388"/>
      <c r="D16" s="389" t="s">
        <v>513</v>
      </c>
      <c r="E16" s="388"/>
      <c r="F16" s="388"/>
      <c r="G16" s="388"/>
      <c r="H16" s="388"/>
      <c r="I16" s="388"/>
      <c r="J16" s="388"/>
      <c r="K16" s="388"/>
      <c r="L16" s="389" t="s">
        <v>518</v>
      </c>
      <c r="M16" s="388"/>
      <c r="N16" s="388"/>
      <c r="O16" s="388"/>
      <c r="P16" s="388"/>
      <c r="Q16" s="388"/>
      <c r="R16" s="414"/>
      <c r="S16" s="415"/>
      <c r="T16" s="415"/>
      <c r="U16" s="193">
        <v>5</v>
      </c>
      <c r="V16" s="194" t="s">
        <v>424</v>
      </c>
      <c r="W16" s="416">
        <f t="shared" si="0"/>
        <v>0</v>
      </c>
      <c r="X16" s="388"/>
    </row>
    <row r="17" spans="1:24" ht="12">
      <c r="A17" s="187"/>
      <c r="B17" s="387">
        <v>3</v>
      </c>
      <c r="C17" s="388"/>
      <c r="D17" s="389" t="s">
        <v>513</v>
      </c>
      <c r="E17" s="388"/>
      <c r="F17" s="388"/>
      <c r="G17" s="388"/>
      <c r="H17" s="388"/>
      <c r="I17" s="388"/>
      <c r="J17" s="388"/>
      <c r="K17" s="388"/>
      <c r="L17" s="389" t="s">
        <v>519</v>
      </c>
      <c r="M17" s="388"/>
      <c r="N17" s="388"/>
      <c r="O17" s="388"/>
      <c r="P17" s="388"/>
      <c r="Q17" s="388"/>
      <c r="R17" s="414"/>
      <c r="S17" s="415"/>
      <c r="T17" s="415"/>
      <c r="U17" s="193">
        <v>5</v>
      </c>
      <c r="V17" s="194" t="s">
        <v>424</v>
      </c>
      <c r="W17" s="416">
        <f t="shared" si="0"/>
        <v>0</v>
      </c>
      <c r="X17" s="388"/>
    </row>
    <row r="18" spans="1:24" ht="12">
      <c r="A18" s="187"/>
      <c r="B18" s="387">
        <v>3</v>
      </c>
      <c r="C18" s="388"/>
      <c r="D18" s="389" t="s">
        <v>513</v>
      </c>
      <c r="E18" s="388"/>
      <c r="F18" s="388"/>
      <c r="G18" s="388"/>
      <c r="H18" s="388"/>
      <c r="I18" s="388"/>
      <c r="J18" s="388"/>
      <c r="K18" s="388"/>
      <c r="L18" s="389" t="s">
        <v>520</v>
      </c>
      <c r="M18" s="388"/>
      <c r="N18" s="388"/>
      <c r="O18" s="388"/>
      <c r="P18" s="388"/>
      <c r="Q18" s="388"/>
      <c r="R18" s="414"/>
      <c r="S18" s="415"/>
      <c r="T18" s="415"/>
      <c r="U18" s="193">
        <v>5</v>
      </c>
      <c r="V18" s="194" t="s">
        <v>424</v>
      </c>
      <c r="W18" s="416">
        <f t="shared" si="0"/>
        <v>0</v>
      </c>
      <c r="X18" s="388"/>
    </row>
    <row r="19" spans="1:24" ht="12">
      <c r="A19" s="187"/>
      <c r="B19" s="387">
        <v>6</v>
      </c>
      <c r="C19" s="388"/>
      <c r="D19" s="389" t="s">
        <v>521</v>
      </c>
      <c r="E19" s="388"/>
      <c r="F19" s="388"/>
      <c r="G19" s="388"/>
      <c r="H19" s="388"/>
      <c r="I19" s="388"/>
      <c r="J19" s="388"/>
      <c r="K19" s="388"/>
      <c r="L19" s="389" t="s">
        <v>522</v>
      </c>
      <c r="M19" s="388"/>
      <c r="N19" s="388"/>
      <c r="O19" s="388"/>
      <c r="P19" s="388"/>
      <c r="Q19" s="388"/>
      <c r="R19" s="414"/>
      <c r="S19" s="415"/>
      <c r="T19" s="415"/>
      <c r="U19" s="193">
        <v>2</v>
      </c>
      <c r="V19" s="194" t="s">
        <v>424</v>
      </c>
      <c r="W19" s="416">
        <f t="shared" si="0"/>
        <v>0</v>
      </c>
      <c r="X19" s="388"/>
    </row>
    <row r="20" spans="1:24" ht="12">
      <c r="A20" s="187"/>
      <c r="B20" s="387">
        <v>7</v>
      </c>
      <c r="C20" s="388"/>
      <c r="D20" s="389" t="s">
        <v>521</v>
      </c>
      <c r="E20" s="388"/>
      <c r="F20" s="388"/>
      <c r="G20" s="388"/>
      <c r="H20" s="388"/>
      <c r="I20" s="388"/>
      <c r="J20" s="388"/>
      <c r="K20" s="388"/>
      <c r="L20" s="389" t="s">
        <v>523</v>
      </c>
      <c r="M20" s="388"/>
      <c r="N20" s="388"/>
      <c r="O20" s="388"/>
      <c r="P20" s="388"/>
      <c r="Q20" s="388"/>
      <c r="R20" s="414"/>
      <c r="S20" s="415"/>
      <c r="T20" s="415"/>
      <c r="U20" s="193">
        <v>1</v>
      </c>
      <c r="V20" s="194" t="s">
        <v>424</v>
      </c>
      <c r="W20" s="416">
        <f t="shared" si="0"/>
        <v>0</v>
      </c>
      <c r="X20" s="388"/>
    </row>
    <row r="21" spans="2:24" ht="16.5" customHeight="1">
      <c r="B21" s="420" t="s">
        <v>524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185"/>
      <c r="X21" s="186">
        <f>SUM(W10:X19)</f>
        <v>0</v>
      </c>
    </row>
    <row r="22" ht="2.85" customHeight="1"/>
    <row r="23" spans="2:24" s="187" customFormat="1" ht="11.25" customHeight="1">
      <c r="B23" s="400" t="s">
        <v>525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</row>
    <row r="24" s="187" customFormat="1" ht="1.5" customHeight="1"/>
    <row r="25" spans="3:16" s="187" customFormat="1" ht="11.25" customHeight="1">
      <c r="C25" s="387" t="s">
        <v>526</v>
      </c>
      <c r="D25" s="388"/>
      <c r="F25" s="390">
        <f>X21</f>
        <v>0</v>
      </c>
      <c r="G25" s="388"/>
      <c r="H25" s="388"/>
      <c r="I25" s="388"/>
      <c r="J25" s="388"/>
      <c r="K25" s="389"/>
      <c r="L25" s="388"/>
      <c r="M25" s="388"/>
      <c r="N25" s="388"/>
      <c r="O25" s="388"/>
      <c r="P25" s="388"/>
    </row>
    <row r="26" s="187" customFormat="1" ht="9.95" customHeight="1"/>
    <row r="27" spans="2:14" s="187" customFormat="1" ht="11.45" customHeight="1">
      <c r="B27" s="409" t="s">
        <v>1</v>
      </c>
      <c r="C27" s="410"/>
      <c r="D27" s="410"/>
      <c r="E27" s="410"/>
      <c r="F27" s="410"/>
      <c r="G27" s="410"/>
      <c r="H27" s="410"/>
      <c r="J27" s="411" t="s">
        <v>527</v>
      </c>
      <c r="K27" s="410"/>
      <c r="L27" s="410"/>
      <c r="M27" s="410"/>
      <c r="N27" s="410"/>
    </row>
    <row r="28" spans="2:14" s="187" customFormat="1" ht="11.25" customHeight="1">
      <c r="B28" s="411" t="s">
        <v>528</v>
      </c>
      <c r="C28" s="410"/>
      <c r="D28" s="410"/>
      <c r="E28" s="410"/>
      <c r="F28" s="410"/>
      <c r="G28" s="410"/>
      <c r="H28" s="410"/>
      <c r="I28" s="189"/>
      <c r="J28" s="412">
        <f>X21</f>
        <v>0</v>
      </c>
      <c r="K28" s="410"/>
      <c r="L28" s="410"/>
      <c r="M28" s="410"/>
      <c r="N28" s="410"/>
    </row>
    <row r="29" s="187" customFormat="1" ht="12" hidden="1"/>
    <row r="30" s="187" customFormat="1" ht="3" customHeight="1"/>
    <row r="31" spans="2:14" s="187" customFormat="1" ht="11.25" customHeight="1">
      <c r="B31" s="403" t="s">
        <v>529</v>
      </c>
      <c r="C31" s="388"/>
      <c r="D31" s="388"/>
      <c r="E31" s="388"/>
      <c r="F31" s="388"/>
      <c r="G31" s="388"/>
      <c r="H31" s="388"/>
      <c r="J31" s="404">
        <f>X21</f>
        <v>0</v>
      </c>
      <c r="K31" s="388"/>
      <c r="L31" s="388"/>
      <c r="M31" s="388"/>
      <c r="N31" s="388"/>
    </row>
    <row r="32" s="187" customFormat="1" ht="11.45" customHeight="1"/>
    <row r="33" s="187" customFormat="1" ht="2.85" customHeight="1"/>
    <row r="34" spans="2:24" s="187" customFormat="1" ht="17.1" customHeight="1">
      <c r="B34" s="405" t="s">
        <v>530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</row>
    <row r="35" s="187" customFormat="1" ht="2.85" customHeight="1"/>
    <row r="36" spans="2:24" s="187" customFormat="1" ht="12">
      <c r="B36" s="417" t="s">
        <v>502</v>
      </c>
      <c r="C36" s="418"/>
      <c r="D36" s="419" t="s">
        <v>503</v>
      </c>
      <c r="E36" s="418"/>
      <c r="F36" s="418"/>
      <c r="G36" s="418"/>
      <c r="H36" s="418"/>
      <c r="I36" s="418"/>
      <c r="J36" s="418"/>
      <c r="K36" s="418"/>
      <c r="L36" s="419" t="s">
        <v>504</v>
      </c>
      <c r="M36" s="418"/>
      <c r="N36" s="418"/>
      <c r="O36" s="418"/>
      <c r="P36" s="418"/>
      <c r="Q36" s="418"/>
      <c r="R36" s="417" t="s">
        <v>505</v>
      </c>
      <c r="S36" s="418"/>
      <c r="T36" s="418"/>
      <c r="U36" s="195" t="s">
        <v>130</v>
      </c>
      <c r="V36" s="196" t="s">
        <v>506</v>
      </c>
      <c r="W36" s="417" t="s">
        <v>507</v>
      </c>
      <c r="X36" s="418"/>
    </row>
    <row r="37" spans="2:24" ht="12">
      <c r="B37" s="387">
        <v>1</v>
      </c>
      <c r="C37" s="388"/>
      <c r="D37" s="389" t="s">
        <v>531</v>
      </c>
      <c r="E37" s="388"/>
      <c r="F37" s="388"/>
      <c r="G37" s="388"/>
      <c r="H37" s="388"/>
      <c r="I37" s="388"/>
      <c r="J37" s="388"/>
      <c r="K37" s="388"/>
      <c r="L37" s="389" t="s">
        <v>532</v>
      </c>
      <c r="M37" s="388"/>
      <c r="N37" s="388"/>
      <c r="O37" s="388"/>
      <c r="P37" s="388"/>
      <c r="Q37" s="388"/>
      <c r="R37" s="414"/>
      <c r="S37" s="415"/>
      <c r="T37" s="415"/>
      <c r="U37" s="197">
        <v>65</v>
      </c>
      <c r="V37" s="194" t="s">
        <v>424</v>
      </c>
      <c r="W37" s="416">
        <f aca="true" t="shared" si="1" ref="W37:W44">R37*U37</f>
        <v>0</v>
      </c>
      <c r="X37" s="388"/>
    </row>
    <row r="38" spans="2:24" ht="25.5" customHeight="1">
      <c r="B38" s="387">
        <v>2</v>
      </c>
      <c r="C38" s="388"/>
      <c r="D38" s="389" t="s">
        <v>533</v>
      </c>
      <c r="E38" s="388"/>
      <c r="F38" s="388"/>
      <c r="G38" s="388"/>
      <c r="H38" s="388"/>
      <c r="I38" s="388"/>
      <c r="J38" s="388"/>
      <c r="K38" s="388"/>
      <c r="L38" s="389" t="s">
        <v>534</v>
      </c>
      <c r="M38" s="388"/>
      <c r="N38" s="388"/>
      <c r="O38" s="388"/>
      <c r="P38" s="388"/>
      <c r="Q38" s="388"/>
      <c r="R38" s="414"/>
      <c r="S38" s="415"/>
      <c r="T38" s="415"/>
      <c r="U38" s="197">
        <v>65</v>
      </c>
      <c r="V38" s="194" t="s">
        <v>218</v>
      </c>
      <c r="W38" s="416">
        <f t="shared" si="1"/>
        <v>0</v>
      </c>
      <c r="X38" s="388"/>
    </row>
    <row r="39" spans="2:24" ht="12">
      <c r="B39" s="387">
        <v>3</v>
      </c>
      <c r="C39" s="388"/>
      <c r="D39" s="389" t="s">
        <v>535</v>
      </c>
      <c r="E39" s="388"/>
      <c r="F39" s="388"/>
      <c r="G39" s="388"/>
      <c r="H39" s="388"/>
      <c r="I39" s="388"/>
      <c r="J39" s="388"/>
      <c r="K39" s="388"/>
      <c r="L39" s="389" t="s">
        <v>536</v>
      </c>
      <c r="M39" s="388"/>
      <c r="N39" s="388"/>
      <c r="O39" s="388"/>
      <c r="P39" s="388"/>
      <c r="Q39" s="388"/>
      <c r="R39" s="414"/>
      <c r="S39" s="415"/>
      <c r="T39" s="415"/>
      <c r="U39" s="197">
        <v>1</v>
      </c>
      <c r="V39" s="194" t="s">
        <v>424</v>
      </c>
      <c r="W39" s="416">
        <f t="shared" si="1"/>
        <v>0</v>
      </c>
      <c r="X39" s="388"/>
    </row>
    <row r="40" spans="2:24" ht="12">
      <c r="B40" s="387">
        <v>3</v>
      </c>
      <c r="C40" s="388"/>
      <c r="D40" s="389" t="s">
        <v>535</v>
      </c>
      <c r="E40" s="388"/>
      <c r="F40" s="388"/>
      <c r="G40" s="388"/>
      <c r="H40" s="388"/>
      <c r="I40" s="388"/>
      <c r="J40" s="388"/>
      <c r="K40" s="388"/>
      <c r="L40" s="389" t="s">
        <v>537</v>
      </c>
      <c r="M40" s="388"/>
      <c r="N40" s="388"/>
      <c r="O40" s="388"/>
      <c r="P40" s="388"/>
      <c r="Q40" s="388"/>
      <c r="R40" s="414"/>
      <c r="S40" s="415"/>
      <c r="T40" s="415"/>
      <c r="U40" s="197">
        <v>5</v>
      </c>
      <c r="V40" s="194" t="s">
        <v>424</v>
      </c>
      <c r="W40" s="416">
        <f t="shared" si="1"/>
        <v>0</v>
      </c>
      <c r="X40" s="388"/>
    </row>
    <row r="41" spans="2:24" ht="12">
      <c r="B41" s="387">
        <v>3</v>
      </c>
      <c r="C41" s="388"/>
      <c r="D41" s="389" t="s">
        <v>535</v>
      </c>
      <c r="E41" s="388"/>
      <c r="F41" s="388"/>
      <c r="G41" s="388"/>
      <c r="H41" s="388"/>
      <c r="I41" s="388"/>
      <c r="J41" s="388"/>
      <c r="K41" s="388"/>
      <c r="L41" s="389" t="s">
        <v>538</v>
      </c>
      <c r="M41" s="388"/>
      <c r="N41" s="388"/>
      <c r="O41" s="388"/>
      <c r="P41" s="388"/>
      <c r="Q41" s="388"/>
      <c r="R41" s="414"/>
      <c r="S41" s="415"/>
      <c r="T41" s="415"/>
      <c r="U41" s="197">
        <v>5</v>
      </c>
      <c r="V41" s="194" t="s">
        <v>424</v>
      </c>
      <c r="W41" s="416">
        <f t="shared" si="1"/>
        <v>0</v>
      </c>
      <c r="X41" s="388"/>
    </row>
    <row r="42" spans="2:24" ht="12">
      <c r="B42" s="387">
        <v>3</v>
      </c>
      <c r="C42" s="388"/>
      <c r="D42" s="389" t="s">
        <v>535</v>
      </c>
      <c r="E42" s="388"/>
      <c r="F42" s="388"/>
      <c r="G42" s="388"/>
      <c r="H42" s="388"/>
      <c r="I42" s="388"/>
      <c r="J42" s="388"/>
      <c r="K42" s="388"/>
      <c r="L42" s="389" t="s">
        <v>539</v>
      </c>
      <c r="M42" s="388"/>
      <c r="N42" s="388"/>
      <c r="O42" s="388"/>
      <c r="P42" s="388"/>
      <c r="Q42" s="388"/>
      <c r="R42" s="414"/>
      <c r="S42" s="415"/>
      <c r="T42" s="415"/>
      <c r="U42" s="197">
        <v>5</v>
      </c>
      <c r="V42" s="194" t="s">
        <v>424</v>
      </c>
      <c r="W42" s="416">
        <f t="shared" si="1"/>
        <v>0</v>
      </c>
      <c r="X42" s="388"/>
    </row>
    <row r="43" spans="2:24" ht="12">
      <c r="B43" s="387">
        <v>4</v>
      </c>
      <c r="C43" s="388"/>
      <c r="D43" s="389" t="s">
        <v>540</v>
      </c>
      <c r="E43" s="388"/>
      <c r="F43" s="388"/>
      <c r="G43" s="388"/>
      <c r="H43" s="388"/>
      <c r="I43" s="388"/>
      <c r="J43" s="388"/>
      <c r="K43" s="388"/>
      <c r="L43" s="389" t="s">
        <v>512</v>
      </c>
      <c r="M43" s="388"/>
      <c r="N43" s="388"/>
      <c r="O43" s="388"/>
      <c r="P43" s="388"/>
      <c r="Q43" s="388"/>
      <c r="R43" s="414"/>
      <c r="S43" s="415"/>
      <c r="T43" s="415"/>
      <c r="U43" s="197">
        <v>45</v>
      </c>
      <c r="V43" s="194" t="s">
        <v>218</v>
      </c>
      <c r="W43" s="416">
        <f t="shared" si="1"/>
        <v>0</v>
      </c>
      <c r="X43" s="388"/>
    </row>
    <row r="44" spans="2:24" ht="12">
      <c r="B44" s="387">
        <v>4</v>
      </c>
      <c r="C44" s="388"/>
      <c r="D44" s="389" t="s">
        <v>540</v>
      </c>
      <c r="E44" s="388"/>
      <c r="F44" s="388"/>
      <c r="G44" s="388"/>
      <c r="H44" s="388"/>
      <c r="I44" s="388"/>
      <c r="J44" s="388"/>
      <c r="K44" s="388"/>
      <c r="L44" s="389" t="s">
        <v>511</v>
      </c>
      <c r="M44" s="388"/>
      <c r="N44" s="388"/>
      <c r="O44" s="388"/>
      <c r="P44" s="388"/>
      <c r="Q44" s="388"/>
      <c r="R44" s="414"/>
      <c r="S44" s="415"/>
      <c r="T44" s="415"/>
      <c r="U44" s="197">
        <v>28</v>
      </c>
      <c r="V44" s="194" t="s">
        <v>218</v>
      </c>
      <c r="W44" s="416">
        <f t="shared" si="1"/>
        <v>0</v>
      </c>
      <c r="X44" s="388"/>
    </row>
    <row r="45" spans="2:24" s="187" customFormat="1" ht="13.5" customHeight="1">
      <c r="B45" s="417" t="s">
        <v>541</v>
      </c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198"/>
      <c r="X45" s="199">
        <f>SUM(W37:X44)</f>
        <v>0</v>
      </c>
    </row>
    <row r="46" s="187" customFormat="1" ht="2.85" customHeight="1"/>
    <row r="47" spans="2:24" s="187" customFormat="1" ht="11.25" customHeight="1">
      <c r="B47" s="400" t="s">
        <v>542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</row>
    <row r="48" s="187" customFormat="1" ht="1.5" customHeight="1"/>
    <row r="49" spans="3:16" s="187" customFormat="1" ht="11.25" customHeight="1">
      <c r="C49" s="387" t="s">
        <v>526</v>
      </c>
      <c r="D49" s="388"/>
      <c r="F49" s="390">
        <f>X45</f>
        <v>0</v>
      </c>
      <c r="G49" s="388"/>
      <c r="H49" s="388"/>
      <c r="I49" s="388"/>
      <c r="J49" s="388"/>
      <c r="K49" s="389" t="s">
        <v>543</v>
      </c>
      <c r="L49" s="388"/>
      <c r="M49" s="388"/>
      <c r="N49" s="388"/>
      <c r="O49" s="388"/>
      <c r="P49" s="388"/>
    </row>
    <row r="50" s="187" customFormat="1" ht="12.75" customHeight="1"/>
    <row r="51" spans="2:22" s="187" customFormat="1" ht="11.45" customHeight="1">
      <c r="B51" s="389" t="s">
        <v>1</v>
      </c>
      <c r="C51" s="388"/>
      <c r="D51" s="388"/>
      <c r="E51" s="388"/>
      <c r="F51" s="388"/>
      <c r="Q51" s="399" t="s">
        <v>528</v>
      </c>
      <c r="R51" s="413"/>
      <c r="S51" s="413"/>
      <c r="T51" s="413"/>
      <c r="U51" s="413"/>
      <c r="V51" s="413"/>
    </row>
    <row r="52" spans="2:17" s="187" customFormat="1" ht="11.25" customHeight="1">
      <c r="B52" s="389" t="s">
        <v>544</v>
      </c>
      <c r="C52" s="388"/>
      <c r="D52" s="388"/>
      <c r="E52" s="388"/>
      <c r="F52" s="388"/>
      <c r="G52" s="387"/>
      <c r="H52" s="388"/>
      <c r="I52" s="388"/>
      <c r="J52" s="388"/>
      <c r="K52" s="388"/>
      <c r="L52" s="388"/>
      <c r="Q52" s="188">
        <f>(W38+W44+W43)*0.05</f>
        <v>0</v>
      </c>
    </row>
    <row r="53" s="187" customFormat="1" ht="12" hidden="1"/>
    <row r="54" s="187" customFormat="1" ht="14.1" customHeight="1"/>
    <row r="55" spans="2:14" s="187" customFormat="1" ht="11.45" customHeight="1">
      <c r="B55" s="409" t="s">
        <v>1</v>
      </c>
      <c r="C55" s="410"/>
      <c r="D55" s="410"/>
      <c r="E55" s="410"/>
      <c r="F55" s="410"/>
      <c r="G55" s="410"/>
      <c r="H55" s="410"/>
      <c r="J55" s="411" t="s">
        <v>527</v>
      </c>
      <c r="K55" s="410"/>
      <c r="L55" s="410"/>
      <c r="M55" s="410"/>
      <c r="N55" s="410"/>
    </row>
    <row r="56" spans="2:14" s="187" customFormat="1" ht="11.25" customHeight="1">
      <c r="B56" s="411" t="s">
        <v>528</v>
      </c>
      <c r="C56" s="410"/>
      <c r="D56" s="410"/>
      <c r="E56" s="410"/>
      <c r="F56" s="410"/>
      <c r="G56" s="410"/>
      <c r="H56" s="410"/>
      <c r="I56" s="189"/>
      <c r="J56" s="412">
        <f>Q52+X45</f>
        <v>0</v>
      </c>
      <c r="K56" s="410"/>
      <c r="L56" s="410"/>
      <c r="M56" s="410"/>
      <c r="N56" s="410"/>
    </row>
    <row r="57" s="187" customFormat="1" ht="12" hidden="1"/>
    <row r="58" s="187" customFormat="1" ht="3" customHeight="1"/>
    <row r="59" spans="2:14" s="187" customFormat="1" ht="11.25" customHeight="1">
      <c r="B59" s="403" t="s">
        <v>529</v>
      </c>
      <c r="C59" s="388"/>
      <c r="D59" s="388"/>
      <c r="E59" s="388"/>
      <c r="F59" s="388"/>
      <c r="G59" s="388"/>
      <c r="H59" s="388"/>
      <c r="J59" s="404">
        <f>Q52+X45</f>
        <v>0</v>
      </c>
      <c r="K59" s="388"/>
      <c r="L59" s="388"/>
      <c r="M59" s="388"/>
      <c r="N59" s="388"/>
    </row>
    <row r="60" s="187" customFormat="1" ht="12" hidden="1"/>
    <row r="61" s="187" customFormat="1" ht="12"/>
    <row r="62" s="187" customFormat="1" ht="12"/>
    <row r="63" s="187" customFormat="1" ht="12"/>
    <row r="64" s="187" customFormat="1" ht="12"/>
    <row r="65" spans="2:26" s="187" customFormat="1" ht="12">
      <c r="B65" s="405" t="s">
        <v>545</v>
      </c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</row>
    <row r="66" s="187" customFormat="1" ht="12"/>
    <row r="67" spans="2:26" s="187" customFormat="1" ht="30.75" customHeight="1">
      <c r="B67" s="406" t="s">
        <v>546</v>
      </c>
      <c r="C67" s="393"/>
      <c r="D67" s="393"/>
      <c r="E67" s="393"/>
      <c r="F67" s="407" t="s">
        <v>504</v>
      </c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406" t="s">
        <v>547</v>
      </c>
      <c r="W67" s="393"/>
      <c r="X67" s="402"/>
      <c r="Y67" s="408"/>
      <c r="Z67" s="408"/>
    </row>
    <row r="68" spans="2:26" s="187" customFormat="1" ht="12">
      <c r="B68" s="399" t="s">
        <v>548</v>
      </c>
      <c r="C68" s="388"/>
      <c r="D68" s="388"/>
      <c r="E68" s="388"/>
      <c r="F68" s="400" t="s">
        <v>549</v>
      </c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402" t="s">
        <v>1</v>
      </c>
      <c r="W68" s="388"/>
      <c r="X68" s="402" t="s">
        <v>1</v>
      </c>
      <c r="Y68" s="388"/>
      <c r="Z68" s="388"/>
    </row>
    <row r="69" spans="2:26" s="187" customFormat="1" ht="12">
      <c r="B69" s="387" t="s">
        <v>550</v>
      </c>
      <c r="C69" s="388"/>
      <c r="D69" s="388"/>
      <c r="E69" s="388"/>
      <c r="F69" s="389" t="s">
        <v>551</v>
      </c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90">
        <f>+X21</f>
        <v>0</v>
      </c>
      <c r="W69" s="391"/>
      <c r="X69" s="390"/>
      <c r="Y69" s="391"/>
      <c r="Z69" s="391"/>
    </row>
    <row r="70" spans="2:26" s="187" customFormat="1" ht="12">
      <c r="B70" s="387" t="s">
        <v>552</v>
      </c>
      <c r="C70" s="388"/>
      <c r="D70" s="388"/>
      <c r="E70" s="388"/>
      <c r="F70" s="389" t="s">
        <v>553</v>
      </c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90">
        <f>V69*0.073</f>
        <v>0</v>
      </c>
      <c r="W70" s="391"/>
      <c r="X70" s="390"/>
      <c r="Y70" s="391"/>
      <c r="Z70" s="391"/>
    </row>
    <row r="71" spans="2:26" s="187" customFormat="1" ht="12">
      <c r="B71" s="387" t="s">
        <v>554</v>
      </c>
      <c r="C71" s="388"/>
      <c r="D71" s="388"/>
      <c r="E71" s="388"/>
      <c r="F71" s="389" t="s">
        <v>555</v>
      </c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90">
        <f>ELEKTRO!X45+ELEKTRO!Q52</f>
        <v>0</v>
      </c>
      <c r="W71" s="391"/>
      <c r="X71" s="390"/>
      <c r="Y71" s="391"/>
      <c r="Z71" s="391"/>
    </row>
    <row r="72" spans="2:26" s="187" customFormat="1" ht="12">
      <c r="B72" s="387" t="s">
        <v>556</v>
      </c>
      <c r="C72" s="388"/>
      <c r="D72" s="388"/>
      <c r="E72" s="388"/>
      <c r="F72" s="389" t="s">
        <v>557</v>
      </c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90">
        <f>V71*0.05</f>
        <v>0</v>
      </c>
      <c r="W72" s="391"/>
      <c r="X72" s="390"/>
      <c r="Y72" s="391"/>
      <c r="Z72" s="391"/>
    </row>
    <row r="73" spans="2:26" s="187" customFormat="1" ht="12">
      <c r="B73" s="399" t="s">
        <v>1</v>
      </c>
      <c r="C73" s="388"/>
      <c r="D73" s="388"/>
      <c r="E73" s="388"/>
      <c r="F73" s="400" t="s">
        <v>558</v>
      </c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401">
        <f>SUM(V69:W72)</f>
        <v>0</v>
      </c>
      <c r="W73" s="391"/>
      <c r="X73" s="401"/>
      <c r="Y73" s="391"/>
      <c r="Z73" s="391"/>
    </row>
    <row r="74" spans="2:26" s="187" customFormat="1" ht="12">
      <c r="B74" s="387" t="s">
        <v>1</v>
      </c>
      <c r="C74" s="388"/>
      <c r="D74" s="388"/>
      <c r="E74" s="388"/>
      <c r="F74" s="389" t="s">
        <v>1</v>
      </c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90" t="s">
        <v>1</v>
      </c>
      <c r="W74" s="391"/>
      <c r="X74" s="390"/>
      <c r="Y74" s="391"/>
      <c r="Z74" s="391"/>
    </row>
    <row r="75" spans="2:26" s="187" customFormat="1" ht="12">
      <c r="B75" s="399" t="s">
        <v>559</v>
      </c>
      <c r="C75" s="388"/>
      <c r="D75" s="388"/>
      <c r="E75" s="388"/>
      <c r="F75" s="400" t="s">
        <v>560</v>
      </c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401" t="s">
        <v>1</v>
      </c>
      <c r="W75" s="391"/>
      <c r="X75" s="401"/>
      <c r="Y75" s="391"/>
      <c r="Z75" s="391"/>
    </row>
    <row r="76" spans="2:26" s="187" customFormat="1" ht="12">
      <c r="B76" s="387" t="s">
        <v>561</v>
      </c>
      <c r="C76" s="388"/>
      <c r="D76" s="388"/>
      <c r="E76" s="388"/>
      <c r="F76" s="389" t="s">
        <v>562</v>
      </c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90">
        <f>V69*0.04</f>
        <v>0</v>
      </c>
      <c r="W76" s="391"/>
      <c r="X76" s="390"/>
      <c r="Y76" s="391"/>
      <c r="Z76" s="391"/>
    </row>
    <row r="77" spans="2:26" s="187" customFormat="1" ht="12">
      <c r="B77" s="399" t="s">
        <v>1</v>
      </c>
      <c r="C77" s="388"/>
      <c r="D77" s="388"/>
      <c r="E77" s="388"/>
      <c r="F77" s="400" t="s">
        <v>563</v>
      </c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401">
        <f>SUM(V76)</f>
        <v>0</v>
      </c>
      <c r="W77" s="391"/>
      <c r="X77" s="401"/>
      <c r="Y77" s="391"/>
      <c r="Z77" s="391"/>
    </row>
    <row r="78" spans="2:26" s="187" customFormat="1" ht="12">
      <c r="B78" s="387" t="s">
        <v>1</v>
      </c>
      <c r="C78" s="388"/>
      <c r="D78" s="388"/>
      <c r="E78" s="388"/>
      <c r="F78" s="389" t="s">
        <v>1</v>
      </c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90" t="s">
        <v>1</v>
      </c>
      <c r="W78" s="391"/>
      <c r="X78" s="390" t="s">
        <v>1</v>
      </c>
      <c r="Y78" s="391"/>
      <c r="Z78" s="391"/>
    </row>
    <row r="79" spans="2:26" s="187" customFormat="1" ht="12">
      <c r="B79" s="392" t="s">
        <v>564</v>
      </c>
      <c r="C79" s="393"/>
      <c r="D79" s="393"/>
      <c r="E79" s="393"/>
      <c r="F79" s="394" t="s">
        <v>565</v>
      </c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5">
        <f>V73+V77</f>
        <v>0</v>
      </c>
      <c r="W79" s="396"/>
      <c r="X79" s="397"/>
      <c r="Y79" s="398"/>
      <c r="Z79" s="398"/>
    </row>
    <row r="80" s="187" customFormat="1" ht="12"/>
    <row r="81" s="187" customFormat="1" ht="12"/>
    <row r="82" s="187" customFormat="1" ht="12"/>
  </sheetData>
  <sheetProtection algorithmName="SHA-512" hashValue="t6M5t2ouV7BBOmoM7nqV1GWEujuFB/sYwPYGzxF6JrSaCrhh/yc98vC63Se3OZr7vvNPM+6mqHyT65EKiucNEQ==" saltValue="ehOSEyZ151GAlxrF24vkQA==" spinCount="100000" sheet="1" selectLockedCells="1"/>
  <mergeCells count="188">
    <mergeCell ref="N1:S1"/>
    <mergeCell ref="A4:Y4"/>
    <mergeCell ref="B7:X7"/>
    <mergeCell ref="B9:C9"/>
    <mergeCell ref="D9:K9"/>
    <mergeCell ref="L9:Q9"/>
    <mergeCell ref="R9:T9"/>
    <mergeCell ref="W9:X9"/>
    <mergeCell ref="B10:C10"/>
    <mergeCell ref="D10:K10"/>
    <mergeCell ref="L10:Q10"/>
    <mergeCell ref="R10:T10"/>
    <mergeCell ref="W10:X10"/>
    <mergeCell ref="B11:C11"/>
    <mergeCell ref="D11:K11"/>
    <mergeCell ref="L11:Q11"/>
    <mergeCell ref="R11:T11"/>
    <mergeCell ref="W11:X11"/>
    <mergeCell ref="B12:C12"/>
    <mergeCell ref="D12:K12"/>
    <mergeCell ref="L12:Q12"/>
    <mergeCell ref="R12:T12"/>
    <mergeCell ref="W12:X12"/>
    <mergeCell ref="B13:C13"/>
    <mergeCell ref="D13:K13"/>
    <mergeCell ref="L13:Q13"/>
    <mergeCell ref="R13:T13"/>
    <mergeCell ref="W13:X13"/>
    <mergeCell ref="B14:C14"/>
    <mergeCell ref="D14:K14"/>
    <mergeCell ref="L14:Q14"/>
    <mergeCell ref="R14:T14"/>
    <mergeCell ref="W14:X14"/>
    <mergeCell ref="B15:C15"/>
    <mergeCell ref="D15:K15"/>
    <mergeCell ref="L15:Q15"/>
    <mergeCell ref="R15:T15"/>
    <mergeCell ref="W15:X15"/>
    <mergeCell ref="B16:C16"/>
    <mergeCell ref="D16:K16"/>
    <mergeCell ref="L16:Q16"/>
    <mergeCell ref="R16:T16"/>
    <mergeCell ref="W16:X16"/>
    <mergeCell ref="B17:C17"/>
    <mergeCell ref="D17:K17"/>
    <mergeCell ref="L17:Q17"/>
    <mergeCell ref="R17:T17"/>
    <mergeCell ref="W17:X17"/>
    <mergeCell ref="B18:C18"/>
    <mergeCell ref="D18:K18"/>
    <mergeCell ref="L18:Q18"/>
    <mergeCell ref="R18:T18"/>
    <mergeCell ref="W18:X18"/>
    <mergeCell ref="B19:C19"/>
    <mergeCell ref="D19:K19"/>
    <mergeCell ref="L19:Q19"/>
    <mergeCell ref="R19:T19"/>
    <mergeCell ref="W19:X19"/>
    <mergeCell ref="B23:X23"/>
    <mergeCell ref="C25:D25"/>
    <mergeCell ref="F25:J25"/>
    <mergeCell ref="K25:P25"/>
    <mergeCell ref="B27:H27"/>
    <mergeCell ref="J27:N27"/>
    <mergeCell ref="B20:C20"/>
    <mergeCell ref="D20:K20"/>
    <mergeCell ref="L20:Q20"/>
    <mergeCell ref="R20:T20"/>
    <mergeCell ref="W20:X20"/>
    <mergeCell ref="B21:V21"/>
    <mergeCell ref="B28:H28"/>
    <mergeCell ref="J28:N28"/>
    <mergeCell ref="B31:H31"/>
    <mergeCell ref="J31:N31"/>
    <mergeCell ref="B34:X34"/>
    <mergeCell ref="B36:C36"/>
    <mergeCell ref="D36:K36"/>
    <mergeCell ref="L36:Q36"/>
    <mergeCell ref="R36:T36"/>
    <mergeCell ref="W36:X36"/>
    <mergeCell ref="B37:C37"/>
    <mergeCell ref="D37:K37"/>
    <mergeCell ref="L37:Q37"/>
    <mergeCell ref="R37:T37"/>
    <mergeCell ref="W37:X37"/>
    <mergeCell ref="B38:C38"/>
    <mergeCell ref="D38:K38"/>
    <mergeCell ref="L38:Q38"/>
    <mergeCell ref="R38:T38"/>
    <mergeCell ref="W38:X38"/>
    <mergeCell ref="B39:C39"/>
    <mergeCell ref="D39:K39"/>
    <mergeCell ref="L39:Q39"/>
    <mergeCell ref="R39:T39"/>
    <mergeCell ref="W39:X39"/>
    <mergeCell ref="B40:C40"/>
    <mergeCell ref="D40:K40"/>
    <mergeCell ref="L40:Q40"/>
    <mergeCell ref="R40:T40"/>
    <mergeCell ref="W40:X40"/>
    <mergeCell ref="B41:C41"/>
    <mergeCell ref="D41:K41"/>
    <mergeCell ref="L41:Q41"/>
    <mergeCell ref="R41:T41"/>
    <mergeCell ref="W41:X41"/>
    <mergeCell ref="B42:C42"/>
    <mergeCell ref="D42:K42"/>
    <mergeCell ref="L42:Q42"/>
    <mergeCell ref="R42:T42"/>
    <mergeCell ref="W42:X42"/>
    <mergeCell ref="B45:V45"/>
    <mergeCell ref="B47:X47"/>
    <mergeCell ref="C49:D49"/>
    <mergeCell ref="F49:J49"/>
    <mergeCell ref="K49:P49"/>
    <mergeCell ref="B51:F51"/>
    <mergeCell ref="Q51:V51"/>
    <mergeCell ref="B43:C43"/>
    <mergeCell ref="D43:K43"/>
    <mergeCell ref="L43:Q43"/>
    <mergeCell ref="R43:T43"/>
    <mergeCell ref="W43:X43"/>
    <mergeCell ref="B44:C44"/>
    <mergeCell ref="D44:K44"/>
    <mergeCell ref="L44:Q44"/>
    <mergeCell ref="R44:T44"/>
    <mergeCell ref="W44:X44"/>
    <mergeCell ref="B59:H59"/>
    <mergeCell ref="J59:N59"/>
    <mergeCell ref="B65:Z65"/>
    <mergeCell ref="B67:E67"/>
    <mergeCell ref="F67:U67"/>
    <mergeCell ref="V67:W67"/>
    <mergeCell ref="X67:Z67"/>
    <mergeCell ref="B52:F52"/>
    <mergeCell ref="G52:L52"/>
    <mergeCell ref="B55:H55"/>
    <mergeCell ref="J55:N55"/>
    <mergeCell ref="B56:H56"/>
    <mergeCell ref="J56:N56"/>
    <mergeCell ref="B70:E70"/>
    <mergeCell ref="F70:U70"/>
    <mergeCell ref="V70:W70"/>
    <mergeCell ref="X70:Z70"/>
    <mergeCell ref="B71:E71"/>
    <mergeCell ref="F71:U71"/>
    <mergeCell ref="V71:W71"/>
    <mergeCell ref="X71:Z71"/>
    <mergeCell ref="B68:E68"/>
    <mergeCell ref="F68:U68"/>
    <mergeCell ref="V68:W68"/>
    <mergeCell ref="X68:Z68"/>
    <mergeCell ref="B69:E69"/>
    <mergeCell ref="F69:U69"/>
    <mergeCell ref="V69:W69"/>
    <mergeCell ref="X69:Z69"/>
    <mergeCell ref="B74:E74"/>
    <mergeCell ref="F74:U74"/>
    <mergeCell ref="V74:W74"/>
    <mergeCell ref="X74:Z74"/>
    <mergeCell ref="B75:E75"/>
    <mergeCell ref="F75:U75"/>
    <mergeCell ref="V75:W75"/>
    <mergeCell ref="X75:Z75"/>
    <mergeCell ref="B72:E72"/>
    <mergeCell ref="F72:U72"/>
    <mergeCell ref="V72:W72"/>
    <mergeCell ref="X72:Z72"/>
    <mergeCell ref="B73:E73"/>
    <mergeCell ref="F73:U73"/>
    <mergeCell ref="V73:W73"/>
    <mergeCell ref="X73:Z73"/>
    <mergeCell ref="B78:E78"/>
    <mergeCell ref="F78:U78"/>
    <mergeCell ref="V78:W78"/>
    <mergeCell ref="X78:Z78"/>
    <mergeCell ref="B79:E79"/>
    <mergeCell ref="F79:U79"/>
    <mergeCell ref="V79:W79"/>
    <mergeCell ref="X79:Z79"/>
    <mergeCell ref="B76:E76"/>
    <mergeCell ref="F76:U76"/>
    <mergeCell ref="V76:W76"/>
    <mergeCell ref="X76:Z76"/>
    <mergeCell ref="B77:E77"/>
    <mergeCell ref="F77:U77"/>
    <mergeCell ref="V77:W77"/>
    <mergeCell ref="X77:Z77"/>
  </mergeCells>
  <printOptions/>
  <pageMargins left="0" right="0" top="0" bottom="0" header="0" footer="0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C99B-6526-45D3-B6EE-B66173DBE0BC}">
  <sheetPr>
    <pageSetUpPr fitToPage="1"/>
  </sheetPr>
  <dimension ref="A1:V77"/>
  <sheetViews>
    <sheetView view="pageBreakPreview" zoomScale="90" zoomScaleSheetLayoutView="90" workbookViewId="0" topLeftCell="A1">
      <pane ySplit="2" topLeftCell="A3" activePane="bottomLeft" state="frozen"/>
      <selection pane="bottomLeft" activeCell="M3" sqref="M3"/>
    </sheetView>
  </sheetViews>
  <sheetFormatPr defaultColWidth="9.28125" defaultRowHeight="12"/>
  <cols>
    <col min="1" max="1" width="5.140625" style="216" customWidth="1"/>
    <col min="2" max="2" width="3.140625" style="216" customWidth="1"/>
    <col min="3" max="3" width="2.7109375" style="217" hidden="1" customWidth="1"/>
    <col min="4" max="4" width="3.140625" style="217" customWidth="1"/>
    <col min="5" max="5" width="4.140625" style="217" customWidth="1"/>
    <col min="6" max="6" width="17.8515625" style="217" customWidth="1"/>
    <col min="7" max="7" width="18.00390625" style="216" customWidth="1"/>
    <col min="8" max="8" width="13.140625" style="220" customWidth="1"/>
    <col min="9" max="9" width="2.00390625" style="216" customWidth="1"/>
    <col min="10" max="10" width="1.8515625" style="216" customWidth="1"/>
    <col min="11" max="11" width="7.421875" style="216" customWidth="1"/>
    <col min="12" max="12" width="7.00390625" style="216" customWidth="1"/>
    <col min="13" max="13" width="15.421875" style="152" customWidth="1"/>
    <col min="14" max="14" width="15.421875" style="150" customWidth="1"/>
    <col min="15" max="15" width="15.421875" style="152" customWidth="1"/>
    <col min="16" max="17" width="15.421875" style="150" customWidth="1"/>
    <col min="18" max="19" width="9.28125" style="153" customWidth="1"/>
    <col min="20" max="20" width="15.8515625" style="153" bestFit="1" customWidth="1"/>
    <col min="21" max="21" width="14.140625" style="153" bestFit="1" customWidth="1"/>
    <col min="22" max="22" width="15.8515625" style="153" bestFit="1" customWidth="1"/>
    <col min="23" max="16384" width="9.28125" style="153" customWidth="1"/>
  </cols>
  <sheetData>
    <row r="1" spans="1:17" s="201" customFormat="1" ht="18">
      <c r="A1" s="210" t="s">
        <v>566</v>
      </c>
      <c r="B1" s="211"/>
      <c r="C1" s="211"/>
      <c r="D1" s="211"/>
      <c r="E1" s="211"/>
      <c r="F1" s="211"/>
      <c r="G1" s="211"/>
      <c r="H1" s="212"/>
      <c r="I1" s="211"/>
      <c r="J1" s="211"/>
      <c r="K1" s="211"/>
      <c r="L1" s="148"/>
      <c r="M1" s="200" t="s">
        <v>555</v>
      </c>
      <c r="N1" s="149" t="s">
        <v>555</v>
      </c>
      <c r="O1" s="200" t="s">
        <v>567</v>
      </c>
      <c r="P1" s="149" t="s">
        <v>567</v>
      </c>
      <c r="Q1" s="149" t="s">
        <v>568</v>
      </c>
    </row>
    <row r="2" spans="1:17" s="201" customFormat="1" ht="15.75">
      <c r="A2" s="213"/>
      <c r="B2" s="211"/>
      <c r="C2" s="211"/>
      <c r="D2" s="211"/>
      <c r="E2" s="211"/>
      <c r="F2" s="211"/>
      <c r="G2" s="214"/>
      <c r="H2" s="211"/>
      <c r="I2" s="211"/>
      <c r="J2" s="211"/>
      <c r="K2" s="211"/>
      <c r="L2" s="148"/>
      <c r="M2" s="200" t="s">
        <v>569</v>
      </c>
      <c r="N2" s="149" t="s">
        <v>570</v>
      </c>
      <c r="O2" s="200" t="s">
        <v>569</v>
      </c>
      <c r="P2" s="149" t="s">
        <v>570</v>
      </c>
      <c r="Q2" s="149" t="s">
        <v>570</v>
      </c>
    </row>
    <row r="3" spans="1:8" ht="18">
      <c r="A3" s="215" t="s">
        <v>353</v>
      </c>
      <c r="C3" s="216"/>
      <c r="D3" s="216"/>
      <c r="E3" s="216"/>
      <c r="F3" s="216"/>
      <c r="H3" s="216"/>
    </row>
    <row r="4" spans="1:8" ht="18">
      <c r="A4" s="215"/>
      <c r="C4" s="216"/>
      <c r="D4" s="216"/>
      <c r="E4" s="216"/>
      <c r="F4" s="216"/>
      <c r="H4" s="216"/>
    </row>
    <row r="5" spans="1:17" s="203" customFormat="1" ht="15.75">
      <c r="A5" s="217" t="s">
        <v>571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04"/>
      <c r="N5" s="151"/>
      <c r="P5" s="151"/>
      <c r="Q5" s="151"/>
    </row>
    <row r="6" spans="1:8" ht="12">
      <c r="A6" s="219" t="s">
        <v>572</v>
      </c>
      <c r="B6" s="216" t="s">
        <v>573</v>
      </c>
      <c r="C6" s="216"/>
      <c r="D6" s="216"/>
      <c r="E6" s="216"/>
      <c r="F6" s="216"/>
      <c r="H6" s="216"/>
    </row>
    <row r="7" spans="1:8" ht="12">
      <c r="A7" s="219"/>
      <c r="C7" s="216"/>
      <c r="D7" s="216"/>
      <c r="E7" s="216" t="s">
        <v>574</v>
      </c>
      <c r="F7" s="216"/>
      <c r="H7" s="216"/>
    </row>
    <row r="8" spans="1:8" ht="12">
      <c r="A8" s="219"/>
      <c r="C8" s="216"/>
      <c r="D8" s="216"/>
      <c r="E8" s="216"/>
      <c r="F8" s="216" t="s">
        <v>575</v>
      </c>
      <c r="G8" s="220">
        <v>22.4</v>
      </c>
      <c r="H8" s="216" t="s">
        <v>576</v>
      </c>
    </row>
    <row r="9" spans="1:8" ht="12">
      <c r="A9" s="219"/>
      <c r="C9" s="216"/>
      <c r="D9" s="216"/>
      <c r="E9" s="216"/>
      <c r="F9" s="216" t="s">
        <v>577</v>
      </c>
      <c r="G9" s="220">
        <v>22.4</v>
      </c>
      <c r="H9" s="216" t="s">
        <v>576</v>
      </c>
    </row>
    <row r="10" spans="1:8" ht="12">
      <c r="A10" s="219"/>
      <c r="C10" s="216"/>
      <c r="D10" s="216"/>
      <c r="E10" s="216"/>
      <c r="F10" s="216" t="s">
        <v>578</v>
      </c>
      <c r="G10" s="220" t="s">
        <v>579</v>
      </c>
      <c r="H10" s="216" t="s">
        <v>580</v>
      </c>
    </row>
    <row r="11" spans="1:15" ht="12">
      <c r="A11" s="219"/>
      <c r="C11" s="216"/>
      <c r="D11" s="216"/>
      <c r="E11" s="216"/>
      <c r="F11" s="216" t="s">
        <v>581</v>
      </c>
      <c r="G11" s="220">
        <v>147</v>
      </c>
      <c r="H11" s="216" t="s">
        <v>582</v>
      </c>
      <c r="O11" s="153"/>
    </row>
    <row r="12" spans="1:8" ht="12">
      <c r="A12" s="219"/>
      <c r="C12" s="216"/>
      <c r="D12" s="216"/>
      <c r="E12" s="216"/>
      <c r="F12" s="216" t="s">
        <v>583</v>
      </c>
      <c r="G12" s="220">
        <v>3.7</v>
      </c>
      <c r="H12" s="216" t="s">
        <v>576</v>
      </c>
    </row>
    <row r="13" spans="1:8" ht="12">
      <c r="A13" s="219"/>
      <c r="C13" s="216"/>
      <c r="D13" s="216"/>
      <c r="E13" s="216"/>
      <c r="F13" s="216" t="s">
        <v>584</v>
      </c>
      <c r="G13" s="220">
        <v>5.8</v>
      </c>
      <c r="H13" s="216" t="s">
        <v>585</v>
      </c>
    </row>
    <row r="14" spans="1:17" ht="12">
      <c r="A14" s="219"/>
      <c r="C14" s="216"/>
      <c r="D14" s="216"/>
      <c r="E14" s="216"/>
      <c r="F14" s="216" t="s">
        <v>584</v>
      </c>
      <c r="G14" s="216">
        <v>400</v>
      </c>
      <c r="H14" s="216" t="s">
        <v>586</v>
      </c>
      <c r="K14" s="216">
        <v>1</v>
      </c>
      <c r="L14" s="216" t="s">
        <v>424</v>
      </c>
      <c r="M14" s="154"/>
      <c r="N14" s="150">
        <f>+M14*K14</f>
        <v>0</v>
      </c>
      <c r="O14" s="154"/>
      <c r="P14" s="150">
        <f>+O14*K14</f>
        <v>0</v>
      </c>
      <c r="Q14" s="150">
        <f>+P14+N14</f>
        <v>0</v>
      </c>
    </row>
    <row r="15" spans="1:8" ht="12">
      <c r="A15" s="219"/>
      <c r="C15" s="216"/>
      <c r="D15" s="216"/>
      <c r="E15" s="216"/>
      <c r="F15" s="216"/>
      <c r="H15" s="216"/>
    </row>
    <row r="16" spans="1:8" ht="12">
      <c r="A16" s="219" t="s">
        <v>587</v>
      </c>
      <c r="B16" s="216" t="s">
        <v>588</v>
      </c>
      <c r="C16" s="216"/>
      <c r="D16" s="216"/>
      <c r="E16" s="216"/>
      <c r="F16" s="216"/>
      <c r="H16" s="216"/>
    </row>
    <row r="17" spans="1:8" ht="12">
      <c r="A17" s="219"/>
      <c r="C17" s="216"/>
      <c r="D17" s="216"/>
      <c r="E17" s="216" t="s">
        <v>589</v>
      </c>
      <c r="F17" s="216"/>
      <c r="H17" s="216"/>
    </row>
    <row r="18" spans="1:8" ht="12">
      <c r="A18" s="219"/>
      <c r="C18" s="216"/>
      <c r="D18" s="216"/>
      <c r="E18" s="216"/>
      <c r="F18" s="216" t="s">
        <v>575</v>
      </c>
      <c r="G18" s="216">
        <v>3.6</v>
      </c>
      <c r="H18" s="216" t="s">
        <v>576</v>
      </c>
    </row>
    <row r="19" spans="1:8" ht="12">
      <c r="A19" s="219"/>
      <c r="C19" s="216"/>
      <c r="D19" s="216"/>
      <c r="E19" s="216"/>
      <c r="F19" s="216" t="s">
        <v>577</v>
      </c>
      <c r="G19" s="216">
        <v>4</v>
      </c>
      <c r="H19" s="216" t="s">
        <v>576</v>
      </c>
    </row>
    <row r="20" spans="1:8" ht="12">
      <c r="A20" s="219"/>
      <c r="C20" s="216"/>
      <c r="D20" s="216"/>
      <c r="E20" s="216"/>
      <c r="F20" s="216" t="s">
        <v>590</v>
      </c>
      <c r="G20" s="220" t="s">
        <v>591</v>
      </c>
      <c r="H20" s="216" t="s">
        <v>592</v>
      </c>
    </row>
    <row r="21" spans="1:8" ht="12">
      <c r="A21" s="219"/>
      <c r="C21" s="216"/>
      <c r="D21" s="216"/>
      <c r="E21" s="216"/>
      <c r="F21" s="216" t="s">
        <v>593</v>
      </c>
      <c r="G21" s="220" t="s">
        <v>594</v>
      </c>
      <c r="H21" s="216" t="s">
        <v>595</v>
      </c>
    </row>
    <row r="22" spans="1:8" ht="12">
      <c r="A22" s="219"/>
      <c r="C22" s="216"/>
      <c r="D22" s="216"/>
      <c r="E22" s="216"/>
      <c r="F22" s="216" t="s">
        <v>583</v>
      </c>
      <c r="G22" s="216">
        <v>15</v>
      </c>
      <c r="H22" s="216" t="s">
        <v>596</v>
      </c>
    </row>
    <row r="23" spans="1:17" ht="12">
      <c r="A23" s="219"/>
      <c r="C23" s="216"/>
      <c r="D23" s="216"/>
      <c r="E23" s="216"/>
      <c r="F23" s="216" t="s">
        <v>597</v>
      </c>
      <c r="G23" s="216">
        <v>230</v>
      </c>
      <c r="H23" s="216" t="s">
        <v>586</v>
      </c>
      <c r="K23" s="216">
        <v>5</v>
      </c>
      <c r="L23" s="216" t="s">
        <v>424</v>
      </c>
      <c r="M23" s="154"/>
      <c r="N23" s="150">
        <f>+M23*K23</f>
        <v>0</v>
      </c>
      <c r="O23" s="154"/>
      <c r="P23" s="150">
        <f>+O23*K23</f>
        <v>0</v>
      </c>
      <c r="Q23" s="150">
        <f>+P23+N23</f>
        <v>0</v>
      </c>
    </row>
    <row r="24" spans="1:8" ht="12">
      <c r="A24" s="219"/>
      <c r="C24" s="216"/>
      <c r="D24" s="216"/>
      <c r="E24" s="216"/>
      <c r="F24" s="216"/>
      <c r="H24" s="216"/>
    </row>
    <row r="25" spans="1:8" ht="12">
      <c r="A25" s="219"/>
      <c r="C25" s="216"/>
      <c r="D25" s="216"/>
      <c r="E25" s="216"/>
      <c r="F25" s="216"/>
      <c r="H25" s="216"/>
    </row>
    <row r="26" spans="1:8" ht="12">
      <c r="A26" s="219" t="s">
        <v>598</v>
      </c>
      <c r="B26" s="216" t="s">
        <v>588</v>
      </c>
      <c r="C26" s="216"/>
      <c r="D26" s="216"/>
      <c r="E26" s="216"/>
      <c r="F26" s="216"/>
      <c r="H26" s="216"/>
    </row>
    <row r="27" spans="1:8" ht="12">
      <c r="A27" s="219"/>
      <c r="C27" s="216"/>
      <c r="D27" s="216"/>
      <c r="E27" s="216" t="s">
        <v>599</v>
      </c>
      <c r="F27" s="216"/>
      <c r="H27" s="216"/>
    </row>
    <row r="28" spans="1:8" ht="12">
      <c r="A28" s="219"/>
      <c r="C28" s="216"/>
      <c r="D28" s="216"/>
      <c r="E28" s="216"/>
      <c r="F28" s="216" t="s">
        <v>575</v>
      </c>
      <c r="G28" s="216">
        <v>5.6</v>
      </c>
      <c r="H28" s="216" t="s">
        <v>576</v>
      </c>
    </row>
    <row r="29" spans="1:8" ht="12">
      <c r="A29" s="219"/>
      <c r="C29" s="216"/>
      <c r="D29" s="216"/>
      <c r="E29" s="216"/>
      <c r="F29" s="216" t="s">
        <v>577</v>
      </c>
      <c r="G29" s="216">
        <v>6.3</v>
      </c>
      <c r="H29" s="216" t="s">
        <v>576</v>
      </c>
    </row>
    <row r="30" spans="1:8" ht="12">
      <c r="A30" s="219"/>
      <c r="C30" s="216"/>
      <c r="D30" s="216"/>
      <c r="E30" s="216"/>
      <c r="F30" s="216" t="s">
        <v>590</v>
      </c>
      <c r="G30" s="220" t="s">
        <v>600</v>
      </c>
      <c r="H30" s="216" t="s">
        <v>592</v>
      </c>
    </row>
    <row r="31" spans="1:8" ht="12">
      <c r="A31" s="219"/>
      <c r="C31" s="216"/>
      <c r="D31" s="216"/>
      <c r="E31" s="216"/>
      <c r="F31" s="216" t="s">
        <v>593</v>
      </c>
      <c r="G31" s="220" t="s">
        <v>601</v>
      </c>
      <c r="H31" s="216" t="s">
        <v>595</v>
      </c>
    </row>
    <row r="32" spans="1:8" ht="12">
      <c r="A32" s="219"/>
      <c r="C32" s="216"/>
      <c r="D32" s="216"/>
      <c r="E32" s="216"/>
      <c r="F32" s="216" t="s">
        <v>583</v>
      </c>
      <c r="G32" s="216">
        <v>32</v>
      </c>
      <c r="H32" s="216" t="s">
        <v>596</v>
      </c>
    </row>
    <row r="33" spans="1:17" ht="12">
      <c r="A33" s="219"/>
      <c r="C33" s="216"/>
      <c r="D33" s="216"/>
      <c r="E33" s="216"/>
      <c r="F33" s="216" t="s">
        <v>597</v>
      </c>
      <c r="G33" s="216">
        <v>230</v>
      </c>
      <c r="H33" s="216" t="s">
        <v>586</v>
      </c>
      <c r="K33" s="216">
        <v>2</v>
      </c>
      <c r="L33" s="216" t="s">
        <v>424</v>
      </c>
      <c r="M33" s="154"/>
      <c r="N33" s="150">
        <f>+M33*K33</f>
        <v>0</v>
      </c>
      <c r="O33" s="154"/>
      <c r="P33" s="150">
        <f>+O33*K33</f>
        <v>0</v>
      </c>
      <c r="Q33" s="150">
        <f>+P33+N33</f>
        <v>0</v>
      </c>
    </row>
    <row r="34" spans="1:8" ht="12">
      <c r="A34" s="219"/>
      <c r="C34" s="216"/>
      <c r="D34" s="216"/>
      <c r="E34" s="216"/>
      <c r="F34" s="216"/>
      <c r="H34" s="216"/>
    </row>
    <row r="35" spans="1:8" ht="12">
      <c r="A35" s="219" t="s">
        <v>602</v>
      </c>
      <c r="B35" s="216" t="s">
        <v>603</v>
      </c>
      <c r="C35" s="216"/>
      <c r="D35" s="216"/>
      <c r="E35" s="216"/>
      <c r="F35" s="216"/>
      <c r="H35" s="216"/>
    </row>
    <row r="36" spans="1:17" ht="12">
      <c r="A36" s="219"/>
      <c r="C36" s="216"/>
      <c r="D36" s="216"/>
      <c r="E36" s="216"/>
      <c r="F36" s="216"/>
      <c r="H36" s="216"/>
      <c r="K36" s="216">
        <v>7</v>
      </c>
      <c r="L36" s="216" t="s">
        <v>424</v>
      </c>
      <c r="M36" s="154"/>
      <c r="N36" s="150">
        <f>+M36*K36</f>
        <v>0</v>
      </c>
      <c r="O36" s="154"/>
      <c r="P36" s="150">
        <f>+O36*K36</f>
        <v>0</v>
      </c>
      <c r="Q36" s="150">
        <f>+P36+N36</f>
        <v>0</v>
      </c>
    </row>
    <row r="37" spans="1:22" ht="12">
      <c r="A37" s="219"/>
      <c r="C37" s="216"/>
      <c r="D37" s="216"/>
      <c r="E37" s="216"/>
      <c r="F37" s="216"/>
      <c r="H37" s="216"/>
      <c r="T37" s="205"/>
      <c r="U37" s="205"/>
      <c r="V37" s="205"/>
    </row>
    <row r="38" spans="1:17" s="202" customFormat="1" ht="12">
      <c r="A38" s="217" t="s">
        <v>604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06"/>
      <c r="N38" s="150"/>
      <c r="O38" s="152"/>
      <c r="P38" s="150"/>
      <c r="Q38" s="150"/>
    </row>
    <row r="39" spans="1:17" s="207" customFormat="1" ht="12">
      <c r="A39" s="221" t="s">
        <v>550</v>
      </c>
      <c r="B39" s="221" t="s">
        <v>605</v>
      </c>
      <c r="C39" s="221"/>
      <c r="D39" s="221"/>
      <c r="E39" s="221"/>
      <c r="F39" s="221"/>
      <c r="G39" s="221"/>
      <c r="H39" s="221"/>
      <c r="I39" s="221"/>
      <c r="J39" s="221"/>
      <c r="K39" s="222"/>
      <c r="L39" s="221"/>
      <c r="M39" s="208"/>
      <c r="N39" s="150"/>
      <c r="O39" s="208"/>
      <c r="P39" s="150"/>
      <c r="Q39" s="150"/>
    </row>
    <row r="40" spans="1:17" ht="12">
      <c r="A40" s="221"/>
      <c r="B40" s="221"/>
      <c r="C40" s="221"/>
      <c r="D40" s="221"/>
      <c r="E40" s="223" t="s">
        <v>606</v>
      </c>
      <c r="F40" s="221"/>
      <c r="H40" s="221"/>
      <c r="I40" s="221"/>
      <c r="J40" s="221"/>
      <c r="K40" s="222">
        <v>15</v>
      </c>
      <c r="L40" s="221" t="s">
        <v>218</v>
      </c>
      <c r="M40" s="154"/>
      <c r="N40" s="150">
        <f>+M40*K40</f>
        <v>0</v>
      </c>
      <c r="O40" s="154"/>
      <c r="P40" s="150">
        <f>+O40*K40</f>
        <v>0</v>
      </c>
      <c r="Q40" s="150">
        <f>+P40+N40</f>
        <v>0</v>
      </c>
    </row>
    <row r="41" spans="1:17" ht="12">
      <c r="A41" s="221"/>
      <c r="B41" s="221"/>
      <c r="C41" s="221"/>
      <c r="D41" s="221"/>
      <c r="E41" s="223" t="s">
        <v>607</v>
      </c>
      <c r="F41" s="221"/>
      <c r="H41" s="221"/>
      <c r="I41" s="221"/>
      <c r="J41" s="221"/>
      <c r="K41" s="222">
        <v>35</v>
      </c>
      <c r="L41" s="221" t="s">
        <v>218</v>
      </c>
      <c r="M41" s="154"/>
      <c r="N41" s="150">
        <f>+M41*K41</f>
        <v>0</v>
      </c>
      <c r="O41" s="154"/>
      <c r="P41" s="150">
        <f>+O41*K41</f>
        <v>0</v>
      </c>
      <c r="Q41" s="150">
        <f>+P41+N41</f>
        <v>0</v>
      </c>
    </row>
    <row r="42" spans="1:17" ht="12">
      <c r="A42" s="221"/>
      <c r="B42" s="221"/>
      <c r="C42" s="221"/>
      <c r="D42" s="221"/>
      <c r="E42" s="223" t="s">
        <v>608</v>
      </c>
      <c r="F42" s="221"/>
      <c r="H42" s="221"/>
      <c r="I42" s="221"/>
      <c r="J42" s="221"/>
      <c r="K42" s="222">
        <v>10</v>
      </c>
      <c r="L42" s="221" t="s">
        <v>218</v>
      </c>
      <c r="M42" s="154"/>
      <c r="N42" s="150">
        <f>+M42*K42</f>
        <v>0</v>
      </c>
      <c r="O42" s="154"/>
      <c r="P42" s="150">
        <f>+O42*K42</f>
        <v>0</v>
      </c>
      <c r="Q42" s="150">
        <f>+P42+N42</f>
        <v>0</v>
      </c>
    </row>
    <row r="43" spans="1:17" ht="12">
      <c r="A43" s="221"/>
      <c r="B43" s="221"/>
      <c r="C43" s="221"/>
      <c r="D43" s="221"/>
      <c r="E43" s="223" t="s">
        <v>609</v>
      </c>
      <c r="F43" s="221"/>
      <c r="H43" s="221"/>
      <c r="I43" s="221"/>
      <c r="J43" s="221"/>
      <c r="K43" s="222">
        <v>15</v>
      </c>
      <c r="L43" s="221" t="s">
        <v>218</v>
      </c>
      <c r="M43" s="154"/>
      <c r="N43" s="150">
        <f>+M43*K43</f>
        <v>0</v>
      </c>
      <c r="O43" s="154"/>
      <c r="P43" s="150">
        <f>+O43*K43</f>
        <v>0</v>
      </c>
      <c r="Q43" s="150">
        <f>+P43+N43</f>
        <v>0</v>
      </c>
    </row>
    <row r="44" spans="1:17" ht="12">
      <c r="A44" s="221"/>
      <c r="B44" s="221"/>
      <c r="C44" s="221"/>
      <c r="D44" s="221"/>
      <c r="E44" s="223" t="s">
        <v>610</v>
      </c>
      <c r="F44" s="221"/>
      <c r="H44" s="221"/>
      <c r="I44" s="221"/>
      <c r="J44" s="221"/>
      <c r="K44" s="222">
        <v>20</v>
      </c>
      <c r="L44" s="221" t="s">
        <v>218</v>
      </c>
      <c r="M44" s="154"/>
      <c r="N44" s="150">
        <f>+M44*K44</f>
        <v>0</v>
      </c>
      <c r="O44" s="154"/>
      <c r="P44" s="150">
        <f>+O44*K44</f>
        <v>0</v>
      </c>
      <c r="Q44" s="150">
        <f>+P44+N44</f>
        <v>0</v>
      </c>
    </row>
    <row r="45" spans="1:17" s="207" customFormat="1" ht="12">
      <c r="A45" s="221"/>
      <c r="B45" s="221"/>
      <c r="C45" s="221"/>
      <c r="D45" s="221"/>
      <c r="E45" s="224"/>
      <c r="F45" s="221"/>
      <c r="G45" s="221"/>
      <c r="H45" s="221"/>
      <c r="I45" s="221"/>
      <c r="J45" s="221"/>
      <c r="K45" s="222"/>
      <c r="L45" s="221"/>
      <c r="M45" s="208"/>
      <c r="N45" s="150"/>
      <c r="O45" s="208"/>
      <c r="P45" s="150"/>
      <c r="Q45" s="150"/>
    </row>
    <row r="46" spans="1:17" s="207" customFormat="1" ht="12">
      <c r="A46" s="221" t="s">
        <v>552</v>
      </c>
      <c r="B46" s="221" t="s">
        <v>611</v>
      </c>
      <c r="C46" s="221"/>
      <c r="D46" s="221"/>
      <c r="E46" s="221"/>
      <c r="F46" s="221"/>
      <c r="G46" s="221"/>
      <c r="H46" s="221"/>
      <c r="I46" s="221"/>
      <c r="J46" s="222"/>
      <c r="K46" s="221"/>
      <c r="L46" s="221"/>
      <c r="M46" s="208"/>
      <c r="N46" s="150"/>
      <c r="O46" s="208"/>
      <c r="P46" s="150"/>
      <c r="Q46" s="150"/>
    </row>
    <row r="47" spans="1:17" ht="12">
      <c r="A47" s="221"/>
      <c r="B47" s="221"/>
      <c r="C47" s="221"/>
      <c r="D47" s="221"/>
      <c r="E47" s="221" t="s">
        <v>612</v>
      </c>
      <c r="F47" s="221"/>
      <c r="H47" s="221"/>
      <c r="I47" s="221"/>
      <c r="J47" s="221"/>
      <c r="K47" s="222">
        <f>SUM(K40:K44)</f>
        <v>95</v>
      </c>
      <c r="L47" s="221" t="s">
        <v>218</v>
      </c>
      <c r="O47" s="154"/>
      <c r="P47" s="150">
        <f>+O47*K47</f>
        <v>0</v>
      </c>
      <c r="Q47" s="150">
        <f>+P47+N47</f>
        <v>0</v>
      </c>
    </row>
    <row r="48" ht="12">
      <c r="H48" s="216"/>
    </row>
    <row r="49" spans="1:17" s="207" customFormat="1" ht="12">
      <c r="A49" s="221" t="s">
        <v>554</v>
      </c>
      <c r="B49" s="221" t="s">
        <v>613</v>
      </c>
      <c r="C49" s="221"/>
      <c r="D49" s="221"/>
      <c r="E49" s="221"/>
      <c r="F49" s="221"/>
      <c r="G49" s="221"/>
      <c r="H49" s="221"/>
      <c r="I49" s="221"/>
      <c r="J49" s="222"/>
      <c r="K49" s="221"/>
      <c r="L49" s="221"/>
      <c r="M49" s="208"/>
      <c r="N49" s="150"/>
      <c r="O49" s="208"/>
      <c r="P49" s="150"/>
      <c r="Q49" s="150"/>
    </row>
    <row r="50" spans="1:17" ht="12">
      <c r="A50" s="221"/>
      <c r="B50" s="221"/>
      <c r="C50" s="221"/>
      <c r="D50" s="221"/>
      <c r="E50" s="221" t="s">
        <v>614</v>
      </c>
      <c r="F50" s="221"/>
      <c r="H50" s="221"/>
      <c r="I50" s="221"/>
      <c r="J50" s="221"/>
      <c r="K50" s="222">
        <v>3</v>
      </c>
      <c r="L50" s="221" t="s">
        <v>424</v>
      </c>
      <c r="M50" s="154"/>
      <c r="N50" s="150">
        <f>+M50*K50</f>
        <v>0</v>
      </c>
      <c r="O50" s="154"/>
      <c r="P50" s="150">
        <f>+O50*K50</f>
        <v>0</v>
      </c>
      <c r="Q50" s="150">
        <f>+P50+N50</f>
        <v>0</v>
      </c>
    </row>
    <row r="51" spans="1:17" ht="12">
      <c r="A51" s="221"/>
      <c r="B51" s="221"/>
      <c r="C51" s="221"/>
      <c r="D51" s="221"/>
      <c r="E51" s="221" t="s">
        <v>615</v>
      </c>
      <c r="F51" s="221"/>
      <c r="H51" s="221"/>
      <c r="I51" s="221"/>
      <c r="J51" s="221"/>
      <c r="K51" s="222">
        <v>3</v>
      </c>
      <c r="L51" s="221" t="s">
        <v>424</v>
      </c>
      <c r="M51" s="154"/>
      <c r="N51" s="150">
        <f>+M51*K51</f>
        <v>0</v>
      </c>
      <c r="O51" s="154"/>
      <c r="P51" s="150">
        <f>+O51*K51</f>
        <v>0</v>
      </c>
      <c r="Q51" s="150">
        <f>+P51+N51</f>
        <v>0</v>
      </c>
    </row>
    <row r="52" ht="12">
      <c r="H52" s="216"/>
    </row>
    <row r="53" spans="1:17" ht="12">
      <c r="A53" s="216" t="s">
        <v>556</v>
      </c>
      <c r="B53" s="216" t="s">
        <v>616</v>
      </c>
      <c r="H53" s="217"/>
      <c r="K53" s="216">
        <v>9.2</v>
      </c>
      <c r="L53" s="216" t="s">
        <v>582</v>
      </c>
      <c r="M53" s="154"/>
      <c r="N53" s="150">
        <f>+M53*K53</f>
        <v>0</v>
      </c>
      <c r="O53" s="154"/>
      <c r="P53" s="150">
        <f>+O53*K53</f>
        <v>0</v>
      </c>
      <c r="Q53" s="150">
        <f>+P53+N53</f>
        <v>0</v>
      </c>
    </row>
    <row r="54" ht="12">
      <c r="E54" s="216"/>
    </row>
    <row r="55" spans="1:5" ht="12">
      <c r="A55" s="216" t="s">
        <v>561</v>
      </c>
      <c r="B55" s="216" t="s">
        <v>617</v>
      </c>
      <c r="E55" s="216"/>
    </row>
    <row r="56" ht="12">
      <c r="E56" s="216" t="s">
        <v>618</v>
      </c>
    </row>
    <row r="57" spans="5:17" ht="12">
      <c r="E57" s="223" t="s">
        <v>619</v>
      </c>
      <c r="H57" s="221"/>
      <c r="I57" s="221"/>
      <c r="J57" s="221"/>
      <c r="K57" s="222">
        <f>+K40</f>
        <v>15</v>
      </c>
      <c r="L57" s="221" t="s">
        <v>218</v>
      </c>
      <c r="M57" s="154"/>
      <c r="N57" s="150">
        <f>+M57*K57</f>
        <v>0</v>
      </c>
      <c r="O57" s="154"/>
      <c r="P57" s="150">
        <f>+O57*K57</f>
        <v>0</v>
      </c>
      <c r="Q57" s="150">
        <f>+P57+N57</f>
        <v>0</v>
      </c>
    </row>
    <row r="58" spans="5:17" ht="12">
      <c r="E58" s="223" t="s">
        <v>620</v>
      </c>
      <c r="H58" s="221"/>
      <c r="I58" s="221"/>
      <c r="J58" s="221"/>
      <c r="K58" s="222">
        <f>+K41</f>
        <v>35</v>
      </c>
      <c r="L58" s="221" t="s">
        <v>218</v>
      </c>
      <c r="M58" s="154"/>
      <c r="N58" s="150">
        <f>+M58*K58</f>
        <v>0</v>
      </c>
      <c r="O58" s="154"/>
      <c r="P58" s="150">
        <f>+O58*K58</f>
        <v>0</v>
      </c>
      <c r="Q58" s="150">
        <f>+P58+N58</f>
        <v>0</v>
      </c>
    </row>
    <row r="59" spans="5:17" ht="12">
      <c r="E59" s="223" t="s">
        <v>621</v>
      </c>
      <c r="H59" s="221"/>
      <c r="I59" s="221"/>
      <c r="J59" s="221"/>
      <c r="K59" s="222">
        <f>+K42</f>
        <v>10</v>
      </c>
      <c r="L59" s="221" t="s">
        <v>218</v>
      </c>
      <c r="M59" s="154"/>
      <c r="N59" s="150">
        <f>+M59*K59</f>
        <v>0</v>
      </c>
      <c r="O59" s="154"/>
      <c r="P59" s="150">
        <f>+O59*K59</f>
        <v>0</v>
      </c>
      <c r="Q59" s="150">
        <f>+P59+N59</f>
        <v>0</v>
      </c>
    </row>
    <row r="60" spans="5:17" ht="12">
      <c r="E60" s="223" t="s">
        <v>622</v>
      </c>
      <c r="H60" s="221"/>
      <c r="I60" s="221"/>
      <c r="J60" s="221"/>
      <c r="K60" s="222">
        <f>+K43</f>
        <v>15</v>
      </c>
      <c r="L60" s="221" t="s">
        <v>218</v>
      </c>
      <c r="M60" s="154"/>
      <c r="N60" s="150">
        <f>+M60*K60</f>
        <v>0</v>
      </c>
      <c r="O60" s="154"/>
      <c r="P60" s="150">
        <f>+O60*K60</f>
        <v>0</v>
      </c>
      <c r="Q60" s="150">
        <f>+P60+N60</f>
        <v>0</v>
      </c>
    </row>
    <row r="61" spans="5:17" ht="12">
      <c r="E61" s="223" t="s">
        <v>623</v>
      </c>
      <c r="H61" s="221"/>
      <c r="I61" s="221"/>
      <c r="J61" s="221"/>
      <c r="K61" s="222">
        <f>+K44</f>
        <v>20</v>
      </c>
      <c r="L61" s="221" t="s">
        <v>218</v>
      </c>
      <c r="M61" s="154"/>
      <c r="N61" s="150">
        <f>+M61*K61</f>
        <v>0</v>
      </c>
      <c r="O61" s="154"/>
      <c r="P61" s="150">
        <f>+O61*K61</f>
        <v>0</v>
      </c>
      <c r="Q61" s="150">
        <f>+P61+N61</f>
        <v>0</v>
      </c>
    </row>
    <row r="63" spans="1:2" ht="12">
      <c r="A63" s="216" t="s">
        <v>624</v>
      </c>
      <c r="B63" s="216" t="s">
        <v>625</v>
      </c>
    </row>
    <row r="64" spans="5:17" ht="12">
      <c r="E64" s="216" t="s">
        <v>626</v>
      </c>
      <c r="K64" s="216">
        <v>5</v>
      </c>
      <c r="L64" s="221" t="s">
        <v>582</v>
      </c>
      <c r="M64" s="154"/>
      <c r="N64" s="150">
        <f>+M64*K64</f>
        <v>0</v>
      </c>
      <c r="O64" s="154"/>
      <c r="P64" s="150">
        <f>+O64*K64</f>
        <v>0</v>
      </c>
      <c r="Q64" s="150">
        <f>+P64+N64</f>
        <v>0</v>
      </c>
    </row>
    <row r="65" spans="5:12" ht="12">
      <c r="E65" s="221"/>
      <c r="K65" s="222"/>
      <c r="L65" s="221"/>
    </row>
    <row r="66" spans="1:17" ht="12">
      <c r="A66" s="216" t="s">
        <v>627</v>
      </c>
      <c r="B66" s="216" t="s">
        <v>628</v>
      </c>
      <c r="E66" s="216"/>
      <c r="K66" s="216">
        <v>6</v>
      </c>
      <c r="L66" s="216" t="s">
        <v>242</v>
      </c>
      <c r="O66" s="154"/>
      <c r="P66" s="150">
        <f>+O66*K66</f>
        <v>0</v>
      </c>
      <c r="Q66" s="150">
        <f>+P66+N66</f>
        <v>0</v>
      </c>
    </row>
    <row r="67" spans="5:15" ht="12">
      <c r="E67" s="216"/>
      <c r="O67" s="154"/>
    </row>
    <row r="68" spans="1:17" ht="12">
      <c r="A68" s="216" t="s">
        <v>629</v>
      </c>
      <c r="B68" s="216" t="s">
        <v>630</v>
      </c>
      <c r="E68" s="216"/>
      <c r="K68" s="216">
        <v>3</v>
      </c>
      <c r="L68" s="216" t="s">
        <v>242</v>
      </c>
      <c r="O68" s="154"/>
      <c r="P68" s="150">
        <f>+O68*K68</f>
        <v>0</v>
      </c>
      <c r="Q68" s="150">
        <f>+P68+N68</f>
        <v>0</v>
      </c>
    </row>
    <row r="69" ht="12">
      <c r="E69" s="216"/>
    </row>
    <row r="70" spans="1:5" ht="12">
      <c r="A70" s="216" t="s">
        <v>631</v>
      </c>
      <c r="B70" s="216" t="s">
        <v>632</v>
      </c>
      <c r="E70" s="216"/>
    </row>
    <row r="71" spans="5:17" ht="13.5" customHeight="1">
      <c r="E71" s="216" t="s">
        <v>633</v>
      </c>
      <c r="K71" s="216">
        <v>0.5</v>
      </c>
      <c r="L71" s="216" t="s">
        <v>248</v>
      </c>
      <c r="O71" s="154"/>
      <c r="P71" s="150">
        <f>+O71*K71</f>
        <v>0</v>
      </c>
      <c r="Q71" s="150">
        <f>+P71+N71</f>
        <v>0</v>
      </c>
    </row>
    <row r="73" spans="1:17" ht="12">
      <c r="A73" s="216" t="s">
        <v>634</v>
      </c>
      <c r="B73" s="216" t="s">
        <v>635</v>
      </c>
      <c r="K73" s="216">
        <v>4</v>
      </c>
      <c r="L73" s="216" t="s">
        <v>242</v>
      </c>
      <c r="O73" s="154"/>
      <c r="P73" s="150">
        <f>+O73*K73</f>
        <v>0</v>
      </c>
      <c r="Q73" s="150">
        <f>+P73+N73</f>
        <v>0</v>
      </c>
    </row>
    <row r="75" spans="1:17" ht="12">
      <c r="A75" s="216" t="s">
        <v>636</v>
      </c>
      <c r="B75" s="216" t="s">
        <v>637</v>
      </c>
      <c r="K75" s="216">
        <v>4</v>
      </c>
      <c r="L75" s="216" t="s">
        <v>242</v>
      </c>
      <c r="O75" s="154"/>
      <c r="P75" s="150">
        <f>+O75*K75</f>
        <v>0</v>
      </c>
      <c r="Q75" s="150">
        <f>+P75+N75</f>
        <v>0</v>
      </c>
    </row>
    <row r="76" spans="1:17" ht="13.5" thickBot="1">
      <c r="A76" s="225"/>
      <c r="B76" s="226"/>
      <c r="C76" s="227"/>
      <c r="D76" s="227"/>
      <c r="E76" s="227"/>
      <c r="F76" s="227"/>
      <c r="G76" s="226"/>
      <c r="H76" s="228"/>
      <c r="I76" s="226"/>
      <c r="J76" s="226"/>
      <c r="K76" s="226"/>
      <c r="L76" s="226"/>
      <c r="M76" s="209"/>
      <c r="N76" s="156"/>
      <c r="O76" s="209"/>
      <c r="P76" s="156"/>
      <c r="Q76" s="156"/>
    </row>
    <row r="77" spans="1:17" ht="13.5" thickTop="1">
      <c r="A77" s="217" t="s">
        <v>638</v>
      </c>
      <c r="B77" s="217"/>
      <c r="G77" s="217"/>
      <c r="H77" s="229"/>
      <c r="I77" s="217"/>
      <c r="J77" s="217"/>
      <c r="K77" s="217"/>
      <c r="L77" s="217"/>
      <c r="M77" s="206"/>
      <c r="N77" s="155">
        <f>SUM(N14:N76)</f>
        <v>0</v>
      </c>
      <c r="O77" s="206"/>
      <c r="P77" s="155">
        <f>SUM(P14:P76)</f>
        <v>0</v>
      </c>
      <c r="Q77" s="155">
        <f>+P77+N77</f>
        <v>0</v>
      </c>
    </row>
  </sheetData>
  <sheetProtection algorithmName="SHA-512" hashValue="owHuYDY24xbEy2VZu9xVG2wVP2SNEZ8kc42kCXsiwifF3SGTO+CI+HJghI7VZza/LnUl+FdXCET7GQ3nQj1jKQ==" saltValue="u42tyadccZkvIHla2jtM6g==" spinCount="100000" sheet="1" selectLockedCells="1"/>
  <printOptions/>
  <pageMargins left="0.7874015748031497" right="0.2755905511811024" top="0.7086614173228347" bottom="0.7480314960629921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Locihová</dc:creator>
  <cp:keywords/>
  <dc:description/>
  <cp:lastModifiedBy>Michaela Locihová</cp:lastModifiedBy>
  <dcterms:created xsi:type="dcterms:W3CDTF">2021-05-08T19:50:10Z</dcterms:created>
  <dcterms:modified xsi:type="dcterms:W3CDTF">2021-05-18T16:47:00Z</dcterms:modified>
  <cp:category/>
  <cp:version/>
  <cp:contentType/>
  <cp:contentStatus/>
</cp:coreProperties>
</file>