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Sosnarova\dokumenty\TIÚ-dokumenty\2021 - ZAKÁZKY MČ\VŘ 3-2021 - nám. Svobody 728\VŘ 3-2021 - Příloha č. 3 - TZ, rozpočet, výkresy\"/>
    </mc:Choice>
  </mc:AlternateContent>
  <bookViews>
    <workbookView xWindow="0" yWindow="0" windowWidth="17310" windowHeight="9540"/>
  </bookViews>
  <sheets>
    <sheet name="Rekapitulace stavby" sheetId="1" r:id="rId1"/>
    <sheet name="06 - Byt č. 54, dveře č.2..." sheetId="2" r:id="rId2"/>
  </sheets>
  <definedNames>
    <definedName name="_xlnm._FilterDatabase" localSheetId="1" hidden="1">'06 - Byt č. 54, dveře č.2...'!$C$154:$K$402</definedName>
    <definedName name="_xlnm.Print_Titles" localSheetId="1">'06 - Byt č. 54, dveře č.2...'!$154:$154</definedName>
    <definedName name="_xlnm.Print_Titles" localSheetId="0">'Rekapitulace stavby'!$92:$92</definedName>
    <definedName name="_xlnm.Print_Area" localSheetId="1">'06 - Byt č. 54, dveře č.2...'!$C$4:$J$76,'06 - Byt č. 54, dveře č.2...'!$C$82:$J$134,'06 - Byt č. 54, dveře č.2...'!$C$140:$J$402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41" i="2" l="1"/>
  <c r="J40" i="2"/>
  <c r="AY96" i="1" s="1"/>
  <c r="J39" i="2"/>
  <c r="AX96" i="1" s="1"/>
  <c r="BI402" i="2"/>
  <c r="BH402" i="2"/>
  <c r="BG402" i="2"/>
  <c r="BE402" i="2"/>
  <c r="T402" i="2"/>
  <c r="T401" i="2" s="1"/>
  <c r="T400" i="2" s="1"/>
  <c r="R402" i="2"/>
  <c r="R401" i="2"/>
  <c r="R400" i="2" s="1"/>
  <c r="P402" i="2"/>
  <c r="P401" i="2" s="1"/>
  <c r="P400" i="2" s="1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T293" i="2"/>
  <c r="R294" i="2"/>
  <c r="R293" i="2"/>
  <c r="P294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T157" i="2" s="1"/>
  <c r="R158" i="2"/>
  <c r="R157" i="2" s="1"/>
  <c r="P158" i="2"/>
  <c r="P157" i="2" s="1"/>
  <c r="F149" i="2"/>
  <c r="E147" i="2"/>
  <c r="BI132" i="2"/>
  <c r="BH132" i="2"/>
  <c r="BG132" i="2"/>
  <c r="BE132" i="2"/>
  <c r="BI131" i="2"/>
  <c r="BH131" i="2"/>
  <c r="BG131" i="2"/>
  <c r="BF131" i="2"/>
  <c r="BE131" i="2"/>
  <c r="BI130" i="2"/>
  <c r="BH130" i="2"/>
  <c r="BG130" i="2"/>
  <c r="BF130" i="2"/>
  <c r="BE130" i="2"/>
  <c r="BI129" i="2"/>
  <c r="BH129" i="2"/>
  <c r="BG129" i="2"/>
  <c r="BF129" i="2"/>
  <c r="BE129" i="2"/>
  <c r="BI128" i="2"/>
  <c r="BH128" i="2"/>
  <c r="BG128" i="2"/>
  <c r="BF128" i="2"/>
  <c r="BE128" i="2"/>
  <c r="BI127" i="2"/>
  <c r="BH127" i="2"/>
  <c r="BG127" i="2"/>
  <c r="BF127" i="2"/>
  <c r="BE127" i="2"/>
  <c r="F91" i="2"/>
  <c r="E89" i="2"/>
  <c r="J26" i="2"/>
  <c r="E26" i="2"/>
  <c r="J94" i="2" s="1"/>
  <c r="J25" i="2"/>
  <c r="J23" i="2"/>
  <c r="E23" i="2"/>
  <c r="J151" i="2" s="1"/>
  <c r="J22" i="2"/>
  <c r="J20" i="2"/>
  <c r="E20" i="2"/>
  <c r="F94" i="2" s="1"/>
  <c r="J19" i="2"/>
  <c r="J17" i="2"/>
  <c r="E17" i="2"/>
  <c r="F151" i="2" s="1"/>
  <c r="J16" i="2"/>
  <c r="J14" i="2"/>
  <c r="J91" i="2"/>
  <c r="E7" i="2"/>
  <c r="E85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399" i="2"/>
  <c r="J395" i="2"/>
  <c r="BK386" i="2"/>
  <c r="BK383" i="2"/>
  <c r="J371" i="2"/>
  <c r="J361" i="2"/>
  <c r="J357" i="2"/>
  <c r="BK350" i="2"/>
  <c r="BK346" i="2"/>
  <c r="J336" i="2"/>
  <c r="BK327" i="2"/>
  <c r="BK323" i="2"/>
  <c r="BK316" i="2"/>
  <c r="BK313" i="2"/>
  <c r="J310" i="2"/>
  <c r="BK309" i="2"/>
  <c r="J306" i="2"/>
  <c r="J298" i="2"/>
  <c r="J287" i="2"/>
  <c r="J285" i="2"/>
  <c r="BK284" i="2"/>
  <c r="J283" i="2"/>
  <c r="BK275" i="2"/>
  <c r="BK274" i="2"/>
  <c r="BK267" i="2"/>
  <c r="BK260" i="2"/>
  <c r="J254" i="2"/>
  <c r="J248" i="2"/>
  <c r="J245" i="2"/>
  <c r="J244" i="2"/>
  <c r="J243" i="2"/>
  <c r="BK240" i="2"/>
  <c r="J237" i="2"/>
  <c r="J231" i="2"/>
  <c r="J230" i="2"/>
  <c r="BK225" i="2"/>
  <c r="J224" i="2"/>
  <c r="BK219" i="2"/>
  <c r="BK218" i="2"/>
  <c r="J213" i="2"/>
  <c r="BK212" i="2"/>
  <c r="J207" i="2"/>
  <c r="J202" i="2"/>
  <c r="BK192" i="2"/>
  <c r="J187" i="2"/>
  <c r="J178" i="2"/>
  <c r="BK173" i="2"/>
  <c r="J170" i="2"/>
  <c r="J165" i="2"/>
  <c r="J397" i="2"/>
  <c r="BK396" i="2"/>
  <c r="BK387" i="2"/>
  <c r="J385" i="2"/>
  <c r="J380" i="2"/>
  <c r="J372" i="2"/>
  <c r="BK369" i="2"/>
  <c r="J366" i="2"/>
  <c r="BK362" i="2"/>
  <c r="BK359" i="2"/>
  <c r="BK354" i="2"/>
  <c r="BK351" i="2"/>
  <c r="BK347" i="2"/>
  <c r="BK331" i="2"/>
  <c r="BK329" i="2"/>
  <c r="J326" i="2"/>
  <c r="BK324" i="2"/>
  <c r="J318" i="2"/>
  <c r="J317" i="2"/>
  <c r="J315" i="2"/>
  <c r="J313" i="2"/>
  <c r="BK305" i="2"/>
  <c r="BK303" i="2"/>
  <c r="BK298" i="2"/>
  <c r="BK289" i="2"/>
  <c r="BK286" i="2"/>
  <c r="J277" i="2"/>
  <c r="J275" i="2"/>
  <c r="J272" i="2"/>
  <c r="J269" i="2"/>
  <c r="J267" i="2"/>
  <c r="BK263" i="2"/>
  <c r="BK258" i="2"/>
  <c r="BK256" i="2"/>
  <c r="J249" i="2"/>
  <c r="BK247" i="2"/>
  <c r="BK239" i="2"/>
  <c r="BK235" i="2"/>
  <c r="J229" i="2"/>
  <c r="J220" i="2"/>
  <c r="J219" i="2"/>
  <c r="BK214" i="2"/>
  <c r="BK213" i="2"/>
  <c r="J208" i="2"/>
  <c r="BK204" i="2"/>
  <c r="J198" i="2"/>
  <c r="BK193" i="2"/>
  <c r="J191" i="2"/>
  <c r="BK188" i="2"/>
  <c r="BK184" i="2"/>
  <c r="BK182" i="2"/>
  <c r="J181" i="2"/>
  <c r="J172" i="2"/>
  <c r="BK168" i="2"/>
  <c r="BK165" i="2"/>
  <c r="BK161" i="2"/>
  <c r="BK158" i="2"/>
  <c r="J398" i="2"/>
  <c r="J388" i="2"/>
  <c r="J386" i="2"/>
  <c r="BK374" i="2"/>
  <c r="BK373" i="2"/>
  <c r="J369" i="2"/>
  <c r="J367" i="2"/>
  <c r="BK366" i="2"/>
  <c r="J358" i="2"/>
  <c r="BK357" i="2"/>
  <c r="J351" i="2"/>
  <c r="J350" i="2"/>
  <c r="BK343" i="2"/>
  <c r="BK340" i="2"/>
  <c r="BK337" i="2"/>
  <c r="BK334" i="2"/>
  <c r="J332" i="2"/>
  <c r="BK330" i="2"/>
  <c r="J320" i="2"/>
  <c r="BK315" i="2"/>
  <c r="BK304" i="2"/>
  <c r="BK302" i="2"/>
  <c r="J297" i="2"/>
  <c r="BK294" i="2"/>
  <c r="J289" i="2"/>
  <c r="BK282" i="2"/>
  <c r="BK280" i="2"/>
  <c r="J279" i="2"/>
  <c r="BK278" i="2"/>
  <c r="BK276" i="2"/>
  <c r="BK271" i="2"/>
  <c r="J265" i="2"/>
  <c r="J260" i="2"/>
  <c r="J259" i="2"/>
  <c r="BK255" i="2"/>
  <c r="BK252" i="2"/>
  <c r="BK248" i="2"/>
  <c r="J247" i="2"/>
  <c r="BK244" i="2"/>
  <c r="J242" i="2"/>
  <c r="BK231" i="2"/>
  <c r="J228" i="2"/>
  <c r="J227" i="2"/>
  <c r="BK221" i="2"/>
  <c r="BK208" i="2"/>
  <c r="BK207" i="2"/>
  <c r="BK206" i="2"/>
  <c r="J204" i="2"/>
  <c r="BK198" i="2"/>
  <c r="J197" i="2"/>
  <c r="J193" i="2"/>
  <c r="J185" i="2"/>
  <c r="BK183" i="2"/>
  <c r="J182" i="2"/>
  <c r="BK177" i="2"/>
  <c r="J176" i="2"/>
  <c r="BK175" i="2"/>
  <c r="J174" i="2"/>
  <c r="J167" i="2"/>
  <c r="BK166" i="2"/>
  <c r="BK164" i="2"/>
  <c r="BK163" i="2"/>
  <c r="AS95" i="1"/>
  <c r="J402" i="2"/>
  <c r="J396" i="2"/>
  <c r="BK389" i="2"/>
  <c r="J379" i="2"/>
  <c r="J376" i="2"/>
  <c r="J375" i="2"/>
  <c r="BK372" i="2"/>
  <c r="BK363" i="2"/>
  <c r="BK360" i="2"/>
  <c r="J354" i="2"/>
  <c r="J345" i="2"/>
  <c r="J344" i="2"/>
  <c r="J343" i="2"/>
  <c r="BK342" i="2"/>
  <c r="J341" i="2"/>
  <c r="J338" i="2"/>
  <c r="J334" i="2"/>
  <c r="J329" i="2"/>
  <c r="J325" i="2"/>
  <c r="J323" i="2"/>
  <c r="J321" i="2"/>
  <c r="BK319" i="2"/>
  <c r="J314" i="2"/>
  <c r="BK310" i="2"/>
  <c r="J307" i="2"/>
  <c r="J304" i="2"/>
  <c r="J303" i="2"/>
  <c r="BK299" i="2"/>
  <c r="BK292" i="2"/>
  <c r="J291" i="2"/>
  <c r="BK290" i="2"/>
  <c r="J288" i="2"/>
  <c r="J282" i="2"/>
  <c r="BK281" i="2"/>
  <c r="J274" i="2"/>
  <c r="BK272" i="2"/>
  <c r="J271" i="2"/>
  <c r="BK270" i="2"/>
  <c r="J264" i="2"/>
  <c r="BK254" i="2"/>
  <c r="BK249" i="2"/>
  <c r="J241" i="2"/>
  <c r="J239" i="2"/>
  <c r="BK233" i="2"/>
  <c r="J226" i="2"/>
  <c r="J221" i="2"/>
  <c r="BK220" i="2"/>
  <c r="J218" i="2"/>
  <c r="J206" i="2"/>
  <c r="BK203" i="2"/>
  <c r="BK200" i="2"/>
  <c r="BK195" i="2"/>
  <c r="J192" i="2"/>
  <c r="J188" i="2"/>
  <c r="BK178" i="2"/>
  <c r="J177" i="2"/>
  <c r="BK176" i="2"/>
  <c r="BK174" i="2"/>
  <c r="J393" i="2"/>
  <c r="J389" i="2"/>
  <c r="BK382" i="2"/>
  <c r="BK380" i="2"/>
  <c r="J378" i="2"/>
  <c r="BK376" i="2"/>
  <c r="J374" i="2"/>
  <c r="J373" i="2"/>
  <c r="BK370" i="2"/>
  <c r="BK367" i="2"/>
  <c r="J365" i="2"/>
  <c r="BK364" i="2"/>
  <c r="J360" i="2"/>
  <c r="J356" i="2"/>
  <c r="J352" i="2"/>
  <c r="J346" i="2"/>
  <c r="BK344" i="2"/>
  <c r="BK339" i="2"/>
  <c r="BK338" i="2"/>
  <c r="J337" i="2"/>
  <c r="BK333" i="2"/>
  <c r="J331" i="2"/>
  <c r="J328" i="2"/>
  <c r="BK326" i="2"/>
  <c r="BK320" i="2"/>
  <c r="J319" i="2"/>
  <c r="BK318" i="2"/>
  <c r="BK311" i="2"/>
  <c r="J309" i="2"/>
  <c r="BK306" i="2"/>
  <c r="J301" i="2"/>
  <c r="BK288" i="2"/>
  <c r="BK283" i="2"/>
  <c r="J280" i="2"/>
  <c r="BK279" i="2"/>
  <c r="BK273" i="2"/>
  <c r="J270" i="2"/>
  <c r="J268" i="2"/>
  <c r="J262" i="2"/>
  <c r="BK259" i="2"/>
  <c r="BK257" i="2"/>
  <c r="J256" i="2"/>
  <c r="BK245" i="2"/>
  <c r="BK242" i="2"/>
  <c r="J240" i="2"/>
  <c r="BK229" i="2"/>
  <c r="BK226" i="2"/>
  <c r="J225" i="2"/>
  <c r="J222" i="2"/>
  <c r="BK217" i="2"/>
  <c r="J216" i="2"/>
  <c r="J215" i="2"/>
  <c r="J205" i="2"/>
  <c r="J203" i="2"/>
  <c r="BK202" i="2"/>
  <c r="J199" i="2"/>
  <c r="BK197" i="2"/>
  <c r="BK194" i="2"/>
  <c r="BK185" i="2"/>
  <c r="J184" i="2"/>
  <c r="J175" i="2"/>
  <c r="J162" i="2"/>
  <c r="J161" i="2"/>
  <c r="BK160" i="2"/>
  <c r="J158" i="2"/>
  <c r="BK402" i="2"/>
  <c r="J399" i="2"/>
  <c r="J394" i="2"/>
  <c r="BK391" i="2"/>
  <c r="BK390" i="2"/>
  <c r="J387" i="2"/>
  <c r="J384" i="2"/>
  <c r="J383" i="2"/>
  <c r="BK378" i="2"/>
  <c r="J363" i="2"/>
  <c r="J353" i="2"/>
  <c r="BK348" i="2"/>
  <c r="BK345" i="2"/>
  <c r="J340" i="2"/>
  <c r="BK328" i="2"/>
  <c r="J327" i="2"/>
  <c r="J324" i="2"/>
  <c r="BK321" i="2"/>
  <c r="J316" i="2"/>
  <c r="BK314" i="2"/>
  <c r="J305" i="2"/>
  <c r="BK301" i="2"/>
  <c r="J299" i="2"/>
  <c r="BK297" i="2"/>
  <c r="J292" i="2"/>
  <c r="BK287" i="2"/>
  <c r="BK285" i="2"/>
  <c r="J284" i="2"/>
  <c r="J276" i="2"/>
  <c r="BK268" i="2"/>
  <c r="J266" i="2"/>
  <c r="BK262" i="2"/>
  <c r="J253" i="2"/>
  <c r="J251" i="2"/>
  <c r="J250" i="2"/>
  <c r="BK243" i="2"/>
  <c r="BK241" i="2"/>
  <c r="BK237" i="2"/>
  <c r="J235" i="2"/>
  <c r="BK234" i="2"/>
  <c r="BK232" i="2"/>
  <c r="BK228" i="2"/>
  <c r="BK223" i="2"/>
  <c r="J214" i="2"/>
  <c r="J212" i="2"/>
  <c r="J209" i="2"/>
  <c r="BK205" i="2"/>
  <c r="BK199" i="2"/>
  <c r="J194" i="2"/>
  <c r="BK179" i="2"/>
  <c r="BK171" i="2"/>
  <c r="J168" i="2"/>
  <c r="J164" i="2"/>
  <c r="BK162" i="2"/>
  <c r="BK395" i="2"/>
  <c r="BK393" i="2"/>
  <c r="J391" i="2"/>
  <c r="J390" i="2"/>
  <c r="BK388" i="2"/>
  <c r="BK384" i="2"/>
  <c r="J382" i="2"/>
  <c r="BK379" i="2"/>
  <c r="J368" i="2"/>
  <c r="BK358" i="2"/>
  <c r="BK356" i="2"/>
  <c r="BK353" i="2"/>
  <c r="BK349" i="2"/>
  <c r="J348" i="2"/>
  <c r="J347" i="2"/>
  <c r="BK341" i="2"/>
  <c r="J339" i="2"/>
  <c r="J333" i="2"/>
  <c r="BK332" i="2"/>
  <c r="J330" i="2"/>
  <c r="BK317" i="2"/>
  <c r="J312" i="2"/>
  <c r="J311" i="2"/>
  <c r="BK307" i="2"/>
  <c r="J302" i="2"/>
  <c r="J296" i="2"/>
  <c r="J286" i="2"/>
  <c r="J273" i="2"/>
  <c r="BK264" i="2"/>
  <c r="BK261" i="2"/>
  <c r="J257" i="2"/>
  <c r="J255" i="2"/>
  <c r="BK251" i="2"/>
  <c r="BK250" i="2"/>
  <c r="J236" i="2"/>
  <c r="J232" i="2"/>
  <c r="BK227" i="2"/>
  <c r="J223" i="2"/>
  <c r="BK222" i="2"/>
  <c r="BK216" i="2"/>
  <c r="J211" i="2"/>
  <c r="J195" i="2"/>
  <c r="BK187" i="2"/>
  <c r="J183" i="2"/>
  <c r="BK181" i="2"/>
  <c r="J173" i="2"/>
  <c r="J171" i="2"/>
  <c r="BK170" i="2"/>
  <c r="BK167" i="2"/>
  <c r="J163" i="2"/>
  <c r="BK398" i="2"/>
  <c r="BK397" i="2"/>
  <c r="BK394" i="2"/>
  <c r="BK385" i="2"/>
  <c r="BK375" i="2"/>
  <c r="BK371" i="2"/>
  <c r="J370" i="2"/>
  <c r="BK368" i="2"/>
  <c r="BK365" i="2"/>
  <c r="J364" i="2"/>
  <c r="J362" i="2"/>
  <c r="BK361" i="2"/>
  <c r="J359" i="2"/>
  <c r="BK352" i="2"/>
  <c r="J349" i="2"/>
  <c r="J342" i="2"/>
  <c r="BK336" i="2"/>
  <c r="BK325" i="2"/>
  <c r="BK312" i="2"/>
  <c r="BK296" i="2"/>
  <c r="J294" i="2"/>
  <c r="BK291" i="2"/>
  <c r="J290" i="2"/>
  <c r="J281" i="2"/>
  <c r="J278" i="2"/>
  <c r="BK277" i="2"/>
  <c r="BK269" i="2"/>
  <c r="BK266" i="2"/>
  <c r="BK265" i="2"/>
  <c r="J263" i="2"/>
  <c r="J261" i="2"/>
  <c r="J258" i="2"/>
  <c r="BK253" i="2"/>
  <c r="J252" i="2"/>
  <c r="BK236" i="2"/>
  <c r="J234" i="2"/>
  <c r="J233" i="2"/>
  <c r="BK230" i="2"/>
  <c r="BK224" i="2"/>
  <c r="J217" i="2"/>
  <c r="BK215" i="2"/>
  <c r="BK211" i="2"/>
  <c r="BK209" i="2"/>
  <c r="J200" i="2"/>
  <c r="BK191" i="2"/>
  <c r="J179" i="2"/>
  <c r="BK172" i="2"/>
  <c r="J166" i="2"/>
  <c r="J160" i="2"/>
  <c r="BK180" i="2" l="1"/>
  <c r="J180" i="2"/>
  <c r="J103" i="2" s="1"/>
  <c r="P186" i="2"/>
  <c r="BK190" i="2"/>
  <c r="P201" i="2"/>
  <c r="T246" i="2"/>
  <c r="P295" i="2"/>
  <c r="T300" i="2"/>
  <c r="BK335" i="2"/>
  <c r="J335" i="2" s="1"/>
  <c r="J117" i="2" s="1"/>
  <c r="T377" i="2"/>
  <c r="R169" i="2"/>
  <c r="R186" i="2"/>
  <c r="T201" i="2"/>
  <c r="T210" i="2"/>
  <c r="R238" i="2"/>
  <c r="BK300" i="2"/>
  <c r="J300" i="2"/>
  <c r="J114" i="2" s="1"/>
  <c r="BK322" i="2"/>
  <c r="J322" i="2" s="1"/>
  <c r="J116" i="2" s="1"/>
  <c r="P381" i="2"/>
  <c r="P169" i="2"/>
  <c r="BK186" i="2"/>
  <c r="J186" i="2"/>
  <c r="J104" i="2" s="1"/>
  <c r="P196" i="2"/>
  <c r="P377" i="2"/>
  <c r="R381" i="2"/>
  <c r="P159" i="2"/>
  <c r="R180" i="2"/>
  <c r="BK196" i="2"/>
  <c r="J196" i="2" s="1"/>
  <c r="J107" i="2" s="1"/>
  <c r="BK201" i="2"/>
  <c r="J201" i="2"/>
  <c r="J108" i="2" s="1"/>
  <c r="P246" i="2"/>
  <c r="BK355" i="2"/>
  <c r="J355" i="2"/>
  <c r="J118" i="2" s="1"/>
  <c r="BK377" i="2"/>
  <c r="J377" i="2" s="1"/>
  <c r="J119" i="2" s="1"/>
  <c r="T381" i="2"/>
  <c r="BK169" i="2"/>
  <c r="J169" i="2" s="1"/>
  <c r="J102" i="2" s="1"/>
  <c r="BK210" i="2"/>
  <c r="J210" i="2"/>
  <c r="J109" i="2" s="1"/>
  <c r="R210" i="2"/>
  <c r="T238" i="2"/>
  <c r="T295" i="2"/>
  <c r="P308" i="2"/>
  <c r="R322" i="2"/>
  <c r="T335" i="2"/>
  <c r="BK381" i="2"/>
  <c r="J381" i="2" s="1"/>
  <c r="J120" i="2" s="1"/>
  <c r="P392" i="2"/>
  <c r="T159" i="2"/>
  <c r="T156" i="2" s="1"/>
  <c r="T180" i="2"/>
  <c r="P190" i="2"/>
  <c r="T196" i="2"/>
  <c r="P210" i="2"/>
  <c r="BK238" i="2"/>
  <c r="J238" i="2" s="1"/>
  <c r="J110" i="2" s="1"/>
  <c r="P238" i="2"/>
  <c r="R295" i="2"/>
  <c r="BK308" i="2"/>
  <c r="J308" i="2"/>
  <c r="J115" i="2" s="1"/>
  <c r="P322" i="2"/>
  <c r="P335" i="2"/>
  <c r="T355" i="2"/>
  <c r="R392" i="2"/>
  <c r="R159" i="2"/>
  <c r="R156" i="2" s="1"/>
  <c r="P180" i="2"/>
  <c r="P156" i="2" s="1"/>
  <c r="T190" i="2"/>
  <c r="R201" i="2"/>
  <c r="R246" i="2"/>
  <c r="R300" i="2"/>
  <c r="R308" i="2"/>
  <c r="T322" i="2"/>
  <c r="P355" i="2"/>
  <c r="R377" i="2"/>
  <c r="BK392" i="2"/>
  <c r="J392" i="2"/>
  <c r="J121" i="2" s="1"/>
  <c r="BK159" i="2"/>
  <c r="J159" i="2" s="1"/>
  <c r="J101" i="2" s="1"/>
  <c r="T169" i="2"/>
  <c r="T186" i="2"/>
  <c r="R190" i="2"/>
  <c r="R196" i="2"/>
  <c r="BK246" i="2"/>
  <c r="J246" i="2"/>
  <c r="J111" i="2" s="1"/>
  <c r="BK295" i="2"/>
  <c r="J295" i="2" s="1"/>
  <c r="J113" i="2" s="1"/>
  <c r="P300" i="2"/>
  <c r="T308" i="2"/>
  <c r="R335" i="2"/>
  <c r="R355" i="2"/>
  <c r="T392" i="2"/>
  <c r="J93" i="2"/>
  <c r="BF162" i="2"/>
  <c r="BF167" i="2"/>
  <c r="BF174" i="2"/>
  <c r="BF184" i="2"/>
  <c r="BF198" i="2"/>
  <c r="BF203" i="2"/>
  <c r="BF206" i="2"/>
  <c r="BF207" i="2"/>
  <c r="BF226" i="2"/>
  <c r="BF239" i="2"/>
  <c r="BF242" i="2"/>
  <c r="BF247" i="2"/>
  <c r="BF256" i="2"/>
  <c r="BF270" i="2"/>
  <c r="BF271" i="2"/>
  <c r="BF282" i="2"/>
  <c r="BF288" i="2"/>
  <c r="BF301" i="2"/>
  <c r="BF306" i="2"/>
  <c r="BF315" i="2"/>
  <c r="BF316" i="2"/>
  <c r="BF317" i="2"/>
  <c r="BF323" i="2"/>
  <c r="BF329" i="2"/>
  <c r="BF330" i="2"/>
  <c r="BF338" i="2"/>
  <c r="BF350" i="2"/>
  <c r="BF354" i="2"/>
  <c r="BF357" i="2"/>
  <c r="BF380" i="2"/>
  <c r="BF387" i="2"/>
  <c r="E143" i="2"/>
  <c r="F152" i="2"/>
  <c r="BF161" i="2"/>
  <c r="BF179" i="2"/>
  <c r="BF192" i="2"/>
  <c r="BF194" i="2"/>
  <c r="BF197" i="2"/>
  <c r="BF199" i="2"/>
  <c r="BF200" i="2"/>
  <c r="BF205" i="2"/>
  <c r="BF229" i="2"/>
  <c r="BF230" i="2"/>
  <c r="BF245" i="2"/>
  <c r="BF248" i="2"/>
  <c r="BF258" i="2"/>
  <c r="BF265" i="2"/>
  <c r="BF267" i="2"/>
  <c r="BF277" i="2"/>
  <c r="BF290" i="2"/>
  <c r="BF298" i="2"/>
  <c r="BF303" i="2"/>
  <c r="BF314" i="2"/>
  <c r="BF319" i="2"/>
  <c r="BF321" i="2"/>
  <c r="BF327" i="2"/>
  <c r="BF328" i="2"/>
  <c r="BF336" i="2"/>
  <c r="BF360" i="2"/>
  <c r="BF363" i="2"/>
  <c r="BF370" i="2"/>
  <c r="BF371" i="2"/>
  <c r="J152" i="2"/>
  <c r="BF187" i="2"/>
  <c r="BF195" i="2"/>
  <c r="BF217" i="2"/>
  <c r="BF219" i="2"/>
  <c r="BF255" i="2"/>
  <c r="BF257" i="2"/>
  <c r="BF273" i="2"/>
  <c r="BF274" i="2"/>
  <c r="BF307" i="2"/>
  <c r="BF309" i="2"/>
  <c r="BF318" i="2"/>
  <c r="BF325" i="2"/>
  <c r="BF331" i="2"/>
  <c r="BF332" i="2"/>
  <c r="BF334" i="2"/>
  <c r="BF337" i="2"/>
  <c r="BF343" i="2"/>
  <c r="BF351" i="2"/>
  <c r="BF356" i="2"/>
  <c r="BF366" i="2"/>
  <c r="BF367" i="2"/>
  <c r="BF385" i="2"/>
  <c r="BF388" i="2"/>
  <c r="BK157" i="2"/>
  <c r="BK156" i="2"/>
  <c r="J156" i="2" s="1"/>
  <c r="J99" i="2" s="1"/>
  <c r="F93" i="2"/>
  <c r="J149" i="2"/>
  <c r="BF165" i="2"/>
  <c r="BF173" i="2"/>
  <c r="BF209" i="2"/>
  <c r="BF213" i="2"/>
  <c r="BF220" i="2"/>
  <c r="BF231" i="2"/>
  <c r="BF232" i="2"/>
  <c r="BF243" i="2"/>
  <c r="BF250" i="2"/>
  <c r="BF252" i="2"/>
  <c r="BF264" i="2"/>
  <c r="BF275" i="2"/>
  <c r="BF285" i="2"/>
  <c r="BF294" i="2"/>
  <c r="BF313" i="2"/>
  <c r="BF349" i="2"/>
  <c r="BF362" i="2"/>
  <c r="BF369" i="2"/>
  <c r="BF384" i="2"/>
  <c r="BF402" i="2"/>
  <c r="BF158" i="2"/>
  <c r="BF160" i="2"/>
  <c r="BF163" i="2"/>
  <c r="BF164" i="2"/>
  <c r="BF166" i="2"/>
  <c r="BF168" i="2"/>
  <c r="BF183" i="2"/>
  <c r="BF185" i="2"/>
  <c r="BF193" i="2"/>
  <c r="BF204" i="2"/>
  <c r="BF222" i="2"/>
  <c r="BF223" i="2"/>
  <c r="BF228" i="2"/>
  <c r="BF235" i="2"/>
  <c r="BF236" i="2"/>
  <c r="BF244" i="2"/>
  <c r="BF251" i="2"/>
  <c r="BF259" i="2"/>
  <c r="BF276" i="2"/>
  <c r="BF278" i="2"/>
  <c r="BF284" i="2"/>
  <c r="BF286" i="2"/>
  <c r="BF296" i="2"/>
  <c r="BF297" i="2"/>
  <c r="BF339" i="2"/>
  <c r="BF346" i="2"/>
  <c r="BF352" i="2"/>
  <c r="BF358" i="2"/>
  <c r="BF365" i="2"/>
  <c r="BF373" i="2"/>
  <c r="BF382" i="2"/>
  <c r="BF383" i="2"/>
  <c r="BF386" i="2"/>
  <c r="BF393" i="2"/>
  <c r="BF397" i="2"/>
  <c r="BF170" i="2"/>
  <c r="BF171" i="2"/>
  <c r="BF172" i="2"/>
  <c r="BF188" i="2"/>
  <c r="BF191" i="2"/>
  <c r="BF211" i="2"/>
  <c r="BF212" i="2"/>
  <c r="BF214" i="2"/>
  <c r="BF216" i="2"/>
  <c r="BF218" i="2"/>
  <c r="BF224" i="2"/>
  <c r="BF234" i="2"/>
  <c r="BF237" i="2"/>
  <c r="BF240" i="2"/>
  <c r="BF266" i="2"/>
  <c r="BF268" i="2"/>
  <c r="BF269" i="2"/>
  <c r="BF283" i="2"/>
  <c r="BF287" i="2"/>
  <c r="BF305" i="2"/>
  <c r="BF310" i="2"/>
  <c r="BF312" i="2"/>
  <c r="BF326" i="2"/>
  <c r="BF347" i="2"/>
  <c r="BF348" i="2"/>
  <c r="BF353" i="2"/>
  <c r="BF359" i="2"/>
  <c r="BF361" i="2"/>
  <c r="BF364" i="2"/>
  <c r="BF378" i="2"/>
  <c r="BF379" i="2"/>
  <c r="BF394" i="2"/>
  <c r="BF395" i="2"/>
  <c r="BF399" i="2"/>
  <c r="BK401" i="2"/>
  <c r="J401" i="2" s="1"/>
  <c r="J123" i="2" s="1"/>
  <c r="BF175" i="2"/>
  <c r="BF177" i="2"/>
  <c r="BF178" i="2"/>
  <c r="BF202" i="2"/>
  <c r="BF215" i="2"/>
  <c r="BF221" i="2"/>
  <c r="BF225" i="2"/>
  <c r="BF227" i="2"/>
  <c r="BF253" i="2"/>
  <c r="BF254" i="2"/>
  <c r="BF260" i="2"/>
  <c r="BF280" i="2"/>
  <c r="BF281" i="2"/>
  <c r="BF291" i="2"/>
  <c r="BF299" i="2"/>
  <c r="BF340" i="2"/>
  <c r="BF341" i="2"/>
  <c r="BF342" i="2"/>
  <c r="BF345" i="2"/>
  <c r="BF376" i="2"/>
  <c r="BF389" i="2"/>
  <c r="BF390" i="2"/>
  <c r="BF391" i="2"/>
  <c r="BF398" i="2"/>
  <c r="BF176" i="2"/>
  <c r="BF181" i="2"/>
  <c r="BF182" i="2"/>
  <c r="BF208" i="2"/>
  <c r="BF233" i="2"/>
  <c r="BF241" i="2"/>
  <c r="BF249" i="2"/>
  <c r="BF261" i="2"/>
  <c r="BF262" i="2"/>
  <c r="BF263" i="2"/>
  <c r="BF272" i="2"/>
  <c r="BF279" i="2"/>
  <c r="BF289" i="2"/>
  <c r="BF292" i="2"/>
  <c r="BF302" i="2"/>
  <c r="BF304" i="2"/>
  <c r="BF311" i="2"/>
  <c r="BF320" i="2"/>
  <c r="BF324" i="2"/>
  <c r="BF333" i="2"/>
  <c r="BF344" i="2"/>
  <c r="BF368" i="2"/>
  <c r="BF372" i="2"/>
  <c r="BF374" i="2"/>
  <c r="BF375" i="2"/>
  <c r="BF396" i="2"/>
  <c r="BK293" i="2"/>
  <c r="J293" i="2"/>
  <c r="J112" i="2" s="1"/>
  <c r="F40" i="2"/>
  <c r="BC96" i="1" s="1"/>
  <c r="BC95" i="1" s="1"/>
  <c r="BC94" i="1" s="1"/>
  <c r="AY94" i="1" s="1"/>
  <c r="F37" i="2"/>
  <c r="AZ96" i="1"/>
  <c r="AZ95" i="1" s="1"/>
  <c r="AV95" i="1" s="1"/>
  <c r="F39" i="2"/>
  <c r="BB96" i="1"/>
  <c r="BB95" i="1" s="1"/>
  <c r="AX95" i="1" s="1"/>
  <c r="J37" i="2"/>
  <c r="AV96" i="1"/>
  <c r="F41" i="2"/>
  <c r="BD96" i="1"/>
  <c r="BD95" i="1" s="1"/>
  <c r="BD94" i="1" s="1"/>
  <c r="W36" i="1" s="1"/>
  <c r="AS94" i="1"/>
  <c r="T189" i="2" l="1"/>
  <c r="T155" i="2"/>
  <c r="P189" i="2"/>
  <c r="P155" i="2"/>
  <c r="AU96" i="1" s="1"/>
  <c r="AU95" i="1" s="1"/>
  <c r="AU94" i="1" s="1"/>
  <c r="BK189" i="2"/>
  <c r="J189" i="2" s="1"/>
  <c r="J105" i="2" s="1"/>
  <c r="R189" i="2"/>
  <c r="R155" i="2"/>
  <c r="J190" i="2"/>
  <c r="J106" i="2"/>
  <c r="J157" i="2"/>
  <c r="J100" i="2"/>
  <c r="BK400" i="2"/>
  <c r="J400" i="2"/>
  <c r="J122" i="2" s="1"/>
  <c r="BB94" i="1"/>
  <c r="W34" i="1" s="1"/>
  <c r="AY95" i="1"/>
  <c r="AZ94" i="1"/>
  <c r="AV94" i="1"/>
  <c r="W35" i="1"/>
  <c r="BK155" i="2" l="1"/>
  <c r="J155" i="2"/>
  <c r="J98" i="2"/>
  <c r="AX94" i="1"/>
  <c r="J32" i="2" l="1"/>
  <c r="J132" i="2" l="1"/>
  <c r="BF132" i="2"/>
  <c r="F38" i="2"/>
  <c r="BA96" i="1" s="1"/>
  <c r="BA95" i="1" s="1"/>
  <c r="BA94" i="1" s="1"/>
  <c r="AW94" i="1" s="1"/>
  <c r="AK33" i="1" s="1"/>
  <c r="J126" i="2" l="1"/>
  <c r="J33" i="2"/>
  <c r="J34" i="2"/>
  <c r="AG96" i="1"/>
  <c r="J38" i="2"/>
  <c r="AW96" i="1" s="1"/>
  <c r="AT96" i="1" s="1"/>
  <c r="W33" i="1"/>
  <c r="AW95" i="1"/>
  <c r="AT95" i="1" s="1"/>
  <c r="AT94" i="1"/>
  <c r="J43" i="2" l="1"/>
  <c r="AN96" i="1"/>
  <c r="AG95" i="1"/>
  <c r="AN95" i="1"/>
  <c r="J134" i="2"/>
  <c r="AG94" i="1" l="1"/>
  <c r="AK26" i="1" s="1"/>
  <c r="AN94" i="1" l="1"/>
  <c r="AG99" i="1"/>
  <c r="AV99" i="1"/>
  <c r="BY99" i="1"/>
  <c r="AG102" i="1"/>
  <c r="CD102" i="1"/>
  <c r="AG101" i="1"/>
  <c r="AG100" i="1"/>
  <c r="CD99" i="1" l="1"/>
  <c r="CD101" i="1"/>
  <c r="CD100" i="1"/>
  <c r="AV102" i="1"/>
  <c r="BY102" i="1" s="1"/>
  <c r="AV101" i="1"/>
  <c r="BY101" i="1"/>
  <c r="AG98" i="1"/>
  <c r="AK27" i="1" s="1"/>
  <c r="AN99" i="1"/>
  <c r="AV100" i="1"/>
  <c r="BY100" i="1"/>
  <c r="AK32" i="1" l="1"/>
  <c r="AK29" i="1"/>
  <c r="AN101" i="1"/>
  <c r="AN100" i="1"/>
  <c r="AN102" i="1"/>
  <c r="AG104" i="1"/>
  <c r="W32" i="1"/>
  <c r="AK38" i="1" l="1"/>
  <c r="AN98" i="1"/>
  <c r="AN104" i="1" s="1"/>
</calcChain>
</file>

<file path=xl/sharedStrings.xml><?xml version="1.0" encoding="utf-8"?>
<sst xmlns="http://schemas.openxmlformats.org/spreadsheetml/2006/main" count="3614" uniqueCount="1094">
  <si>
    <t>Export Komplet</t>
  </si>
  <si>
    <t/>
  </si>
  <si>
    <t>2.0</t>
  </si>
  <si>
    <t>ZAMOK</t>
  </si>
  <si>
    <t>False</t>
  </si>
  <si>
    <t>{6fb542b6-97fe-4df0-a954-6662d68fb5b6}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</si>
  <si>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</si>
  <si>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</si>
  <si>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</si>
  <si>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</si>
  <si>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</si>
  <si>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</si>
  <si>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</si>
  <si>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</si>
  <si>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</si>
  <si>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</si>
  <si>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</si>
  <si>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náměstí Svobody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</si>
  <si>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</si>
  <si>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</si>
  <si>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</si>
  <si>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</si>
  <si>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</si>
  <si>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</si>
  <si>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</si>
  <si>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</si>
  <si>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</si>
  <si>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</si>
  <si>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</si>
  <si>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</si>
  <si>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</si>
  <si>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</si>
  <si>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</si>
  <si>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</si>
  <si>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</si>
  <si>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</si>
  <si>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</si>
  <si>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</si>
  <si>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</si>
  <si>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</si>
  <si>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</si>
  <si>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</si>
  <si>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</si>
  <si>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</si>
  <si>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</si>
  <si>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</si>
  <si>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</si>
  <si>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</si>
  <si>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</si>
  <si>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</si>
  <si>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</si>
  <si>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</si>
  <si>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</si>
  <si>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</si>
  <si>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</si>
  <si>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</si>
  <si>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</si>
  <si>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</si>
  <si>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</si>
  <si>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</si>
  <si>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</si>
  <si>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</si>
  <si>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</si>
  <si>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</si>
  <si>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</si>
  <si>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</si>
  <si>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</si>
  <si>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</si>
  <si>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</si>
  <si>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</si>
  <si>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</si>
  <si>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</si>
  <si>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</si>
  <si>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</si>
  <si>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</si>
  <si>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</si>
  <si>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</si>
  <si>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</si>
  <si>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</si>
  <si>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04</t>
  </si>
  <si>
    <t>Náměstí Svobody</t>
  </si>
  <si>
    <t>STA</t>
  </si>
  <si>
    <t>1</t>
  </si>
  <si>
    <t>{e3e4dbd0-764f-484e-bec2-d80c905d8be1}</t>
  </si>
  <si>
    <t>/</t>
  </si>
  <si>
    <t>06</t>
  </si>
  <si>
    <t>Byt č. 54, dveře č.24,3.NP, 4. schodiště</t>
  </si>
  <si>
    <t>Soupis</t>
  </si>
  <si>
    <t>2</t>
  </si>
  <si>
    <t>{f7ee9e73-a9fc-4dd2-9d70-4dc1b1f39742}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</si>
  <si>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</si>
  <si>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</si>
  <si>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</si>
  <si>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</si>
  <si>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</si>
  <si>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</si>
  <si>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</si>
  <si>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</si>
  <si>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</si>
  <si>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</si>
  <si>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</si>
  <si>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</si>
  <si>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</si>
  <si>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06 - Byt č. 54, dveře č.24,3.NP, 4. 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</si>
  <si>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</si>
  <si>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</si>
  <si>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</si>
  <si>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</si>
  <si>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</si>
  <si>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</si>
  <si>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</si>
  <si>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</si>
  <si>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</si>
  <si>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</si>
  <si>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</si>
  <si>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</si>
  <si>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</si>
  <si>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</si>
  <si>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</si>
  <si>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</si>
  <si>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</si>
  <si>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</si>
  <si>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</si>
  <si>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</si>
  <si>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</si>
  <si>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</si>
  <si>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</si>
  <si>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</si>
  <si>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</si>
  <si>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</si>
  <si>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</si>
  <si>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</si>
  <si>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</si>
  <si>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</si>
  <si>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</si>
  <si>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</si>
  <si>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</si>
  <si>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</si>
  <si>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</si>
  <si>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</si>
  <si>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</si>
  <si>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</si>
  <si>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</si>
  <si>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</si>
  <si>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</si>
  <si>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</si>
  <si>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</si>
  <si>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</si>
  <si>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</si>
  <si>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</si>
  <si>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</si>
  <si>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</si>
  <si>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</si>
  <si>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</si>
  <si>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</si>
  <si>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</si>
  <si>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</si>
  <si>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</si>
  <si>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</si>
  <si>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</si>
  <si>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</si>
  <si>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</si>
  <si>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216</t>
  </si>
  <si>
    <t>K</t>
  </si>
  <si>
    <t>340238211</t>
  </si>
  <si>
    <t>Zazdívka otvorů v příčkách nebo stěnách plochy do 1 m2 cihlami plnými tl do 100 mm</t>
  </si>
  <si>
    <t>m2</t>
  </si>
  <si>
    <t>4</t>
  </si>
  <si>
    <t>892235041</t>
  </si>
  <si>
    <t>6</t>
  </si>
  <si>
    <t>Úpravy povrchů, podlahy a osazování výplní</t>
  </si>
  <si>
    <t>214</t>
  </si>
  <si>
    <t>611131121</t>
  </si>
  <si>
    <t>Penetrační disperzní nátěr vnitřních stropů nanášený ručně</t>
  </si>
  <si>
    <t>1809892480</t>
  </si>
  <si>
    <t>215</t>
  </si>
  <si>
    <t>611311131</t>
  </si>
  <si>
    <t>Potažení vnitřních rovných stropů vápenným štukem tloušťky do 3 mm</t>
  </si>
  <si>
    <t>-2042113209</t>
  </si>
  <si>
    <t>145</t>
  </si>
  <si>
    <t>611315111</t>
  </si>
  <si>
    <t>Vápenná hladká omítka rýh ve stropech šířky do 150 mm</t>
  </si>
  <si>
    <t>1726752865</t>
  </si>
  <si>
    <t>146</t>
  </si>
  <si>
    <t>612131101</t>
  </si>
  <si>
    <t>Cementový postřik vnitřních stěn nanášený celoplošně ručně</t>
  </si>
  <si>
    <t>-190607436</t>
  </si>
  <si>
    <t>147</t>
  </si>
  <si>
    <t>612131121</t>
  </si>
  <si>
    <t>Penetrační disperzní nátěr vnitřních stěn nanášený ručně</t>
  </si>
  <si>
    <t>599110883</t>
  </si>
  <si>
    <t>148</t>
  </si>
  <si>
    <t>612311131</t>
  </si>
  <si>
    <t>Potažení vnitřních stěn vápenným štukem tloušťky do 3 mm</t>
  </si>
  <si>
    <t>-928621465</t>
  </si>
  <si>
    <t>149</t>
  </si>
  <si>
    <t>612315111</t>
  </si>
  <si>
    <t>Vápenná hladká omítka rýh ve stěnách šířky do 150 mm</t>
  </si>
  <si>
    <t>1669581433</t>
  </si>
  <si>
    <t>150</t>
  </si>
  <si>
    <t>612315211</t>
  </si>
  <si>
    <t>Vápenná hladká omítka malých ploch do 0,09 m2 na stěnách</t>
  </si>
  <si>
    <t>kus</t>
  </si>
  <si>
    <t>1070399897</t>
  </si>
  <si>
    <t>151</t>
  </si>
  <si>
    <t>612321121</t>
  </si>
  <si>
    <t>Vápenocementová omítka hladká jednovrstvá vnitřních stěn nanášená ručně</t>
  </si>
  <si>
    <t>-1839548185</t>
  </si>
  <si>
    <t>9</t>
  </si>
  <si>
    <t>Ostatní konstrukce a práce, bourání</t>
  </si>
  <si>
    <t>952901111</t>
  </si>
  <si>
    <t>Vyčištění budov bytové a občanské výstavby při výšce podlaží do 4 m</t>
  </si>
  <si>
    <t>-1154446113</t>
  </si>
  <si>
    <t>12</t>
  </si>
  <si>
    <t>952902021</t>
  </si>
  <si>
    <t>Čištění budov zametení hladkých podlah</t>
  </si>
  <si>
    <t>-2115900726</t>
  </si>
  <si>
    <t>217</t>
  </si>
  <si>
    <t>965046111</t>
  </si>
  <si>
    <t>Broušení stávajících betonových podlah úběr do 3 mm</t>
  </si>
  <si>
    <t>1542926194</t>
  </si>
  <si>
    <t>218</t>
  </si>
  <si>
    <t>965046119</t>
  </si>
  <si>
    <t>Příplatek k broušení stávajících betonových podlah za každý další 1 mm úběru</t>
  </si>
  <si>
    <t>-1534476541</t>
  </si>
  <si>
    <t>153</t>
  </si>
  <si>
    <t>971033331</t>
  </si>
  <si>
    <t>Vybourání otvorů ve zdivu cihelném pl do 0,09 m2 na MVC nebo MV tl do 150 mm</t>
  </si>
  <si>
    <t>388494152</t>
  </si>
  <si>
    <t>154</t>
  </si>
  <si>
    <t>973032616</t>
  </si>
  <si>
    <t>Vysekání kapes ve zdivu z dutých cihel nebo tvárnic do 10x100x50 mm</t>
  </si>
  <si>
    <t>1977440169</t>
  </si>
  <si>
    <t>213</t>
  </si>
  <si>
    <t>974082112</t>
  </si>
  <si>
    <t>Vysekání rýh pro vodiče v omítce MV nebo MVC stěn š do 30 mm</t>
  </si>
  <si>
    <t>m</t>
  </si>
  <si>
    <t>1026621254</t>
  </si>
  <si>
    <t>155</t>
  </si>
  <si>
    <t>974082116</t>
  </si>
  <si>
    <t>Vysekání rýh pro vodiče v omítce MV nebo MVC stěn š do 150 mm</t>
  </si>
  <si>
    <t>-1256425167</t>
  </si>
  <si>
    <t>156</t>
  </si>
  <si>
    <t>974082172</t>
  </si>
  <si>
    <t>Vysekání rýh pro vodiče v omítce MV nebo MVC stropů š do 30 mm</t>
  </si>
  <si>
    <t>1857012561</t>
  </si>
  <si>
    <t>157</t>
  </si>
  <si>
    <t>978013191</t>
  </si>
  <si>
    <t>Otlučení (osekání) vnitřní vápenné nebo vápenocementové omítky stěn v rozsahu do 100 %</t>
  </si>
  <si>
    <t>-1710206760</t>
  </si>
  <si>
    <t>997</t>
  </si>
  <si>
    <t>Přesun sutě</t>
  </si>
  <si>
    <t>13</t>
  </si>
  <si>
    <t>997013217</t>
  </si>
  <si>
    <t>Vnitrostaveništní doprava suti a vybouraných hmot pro budovy v do 24 m ručně</t>
  </si>
  <si>
    <t>t</t>
  </si>
  <si>
    <t>1863443065</t>
  </si>
  <si>
    <t>14</t>
  </si>
  <si>
    <t>997013219</t>
  </si>
  <si>
    <t>Příplatek k vnitrostaveništní dopravě suti a vybouraných hmot za zvětšenou dopravu suti ZKD 10 m</t>
  </si>
  <si>
    <t>-238411986</t>
  </si>
  <si>
    <t>997013501</t>
  </si>
  <si>
    <t>Odvoz suti a vybouraných hmot na skládku nebo meziskládku do 1 km se složením</t>
  </si>
  <si>
    <t>689561150</t>
  </si>
  <si>
    <t>16</t>
  </si>
  <si>
    <t>997013509</t>
  </si>
  <si>
    <t>Příplatek k odvozu suti a vybouraných hmot na skládku ZKD 1 km přes 1 km</t>
  </si>
  <si>
    <t>1734431024</t>
  </si>
  <si>
    <t>17</t>
  </si>
  <si>
    <t>997013631</t>
  </si>
  <si>
    <t>Poplatek za uložení na skládce (skládkovné) stavebního odpadu směsného kód odpadu 17 09 04</t>
  </si>
  <si>
    <t>-1359701606</t>
  </si>
  <si>
    <t>998</t>
  </si>
  <si>
    <t>Přesun hmot</t>
  </si>
  <si>
    <t>18</t>
  </si>
  <si>
    <t>998018003</t>
  </si>
  <si>
    <t>Přesun hmot ruční pro budovy v do 24 m</t>
  </si>
  <si>
    <t>1641732903</t>
  </si>
  <si>
    <t>19</t>
  </si>
  <si>
    <t>998018011</t>
  </si>
  <si>
    <t>Příplatek k ručnímu přesunu hmot pro budovy zděné za zvětšený přesun ZKD 100 m</t>
  </si>
  <si>
    <t>-1018988277</t>
  </si>
  <si>
    <t>PSV</t>
  </si>
  <si>
    <t>Práce a dodávky PSV</t>
  </si>
  <si>
    <t>711</t>
  </si>
  <si>
    <t>Izolace proti vodě, vlhkosti a plynům</t>
  </si>
  <si>
    <t>158</t>
  </si>
  <si>
    <t>711493111</t>
  </si>
  <si>
    <t>Izolace proti podpovrchové a tlakové vodě vodorovná těsnicí hmotou dvousložkovou na bázi cementu</t>
  </si>
  <si>
    <t>43016433</t>
  </si>
  <si>
    <t>159</t>
  </si>
  <si>
    <t>711493121</t>
  </si>
  <si>
    <t>Izolace proti podpovrchové a tlakové vodě svislá těsnicí hmotou dvousložkovou na bázi cementu</t>
  </si>
  <si>
    <t>1748071660</t>
  </si>
  <si>
    <t>160</t>
  </si>
  <si>
    <t>998711103</t>
  </si>
  <si>
    <t>Přesun hmot tonážní pro izolace proti vodě, vlhkosti a plynům v objektech výšky do 60 m</t>
  </si>
  <si>
    <t>-1917358443</t>
  </si>
  <si>
    <t>161</t>
  </si>
  <si>
    <t>998711181</t>
  </si>
  <si>
    <t>Příplatek k přesunu hmot tonážní 711 prováděný bez použití mechanizace</t>
  </si>
  <si>
    <t>1615674864</t>
  </si>
  <si>
    <t>162</t>
  </si>
  <si>
    <t>998711193</t>
  </si>
  <si>
    <t>Příplatek k přesunu hmot tonážní 711 za zvětšený přesun do 500 m</t>
  </si>
  <si>
    <t>-2075469117</t>
  </si>
  <si>
    <t>721</t>
  </si>
  <si>
    <t>Zdravotechnika - vnitřní kanalizace</t>
  </si>
  <si>
    <t>226</t>
  </si>
  <si>
    <t>721226512</t>
  </si>
  <si>
    <t>Zápachová uzávěrka podomítková pro pračku a myčku DN 50</t>
  </si>
  <si>
    <t>-715813847</t>
  </si>
  <si>
    <t>227</t>
  </si>
  <si>
    <t>998721103</t>
  </si>
  <si>
    <t>Přesun hmot tonážní pro vnitřní kanalizace v objektech v do 24 m</t>
  </si>
  <si>
    <t>-467261936</t>
  </si>
  <si>
    <t>228</t>
  </si>
  <si>
    <t>998721181</t>
  </si>
  <si>
    <t>Příplatek k přesunu hmot tonážní 721 prováděný bez použití mechanizace</t>
  </si>
  <si>
    <t>1931297258</t>
  </si>
  <si>
    <t>229</t>
  </si>
  <si>
    <t>998721193</t>
  </si>
  <si>
    <t>Příplatek k přesunu hmot tonážní 721 za zvětšený přesun do 500 m</t>
  </si>
  <si>
    <t>-1855470537</t>
  </si>
  <si>
    <t>722</t>
  </si>
  <si>
    <t>Zdravotechnika - vnitřní vodovod</t>
  </si>
  <si>
    <t>230</t>
  </si>
  <si>
    <t>722190901</t>
  </si>
  <si>
    <t>Uzavření nebo otevření vodovodního potrubí při opravách</t>
  </si>
  <si>
    <t>-2083706614</t>
  </si>
  <si>
    <t>220</t>
  </si>
  <si>
    <t>722232222</t>
  </si>
  <si>
    <t>Kohout kulový rohový G 3/4" PN 42 do 185°C plnoprůtokový s 2x vnějším závitem</t>
  </si>
  <si>
    <t>230101754</t>
  </si>
  <si>
    <t>225</t>
  </si>
  <si>
    <t>722239102</t>
  </si>
  <si>
    <t>Montáž armatur vodovodních se dvěma závity G 3/4"</t>
  </si>
  <si>
    <t>-1751858785</t>
  </si>
  <si>
    <t>259</t>
  </si>
  <si>
    <t>M</t>
  </si>
  <si>
    <t>55111982</t>
  </si>
  <si>
    <t>ventil rohový pračkový 3/4"</t>
  </si>
  <si>
    <t>32</t>
  </si>
  <si>
    <t>528729853</t>
  </si>
  <si>
    <t>260</t>
  </si>
  <si>
    <t>IVR.ART250</t>
  </si>
  <si>
    <t>Rohový kombinovaný ventil - 1/2"x(3/4"+3/8")</t>
  </si>
  <si>
    <t>694560878</t>
  </si>
  <si>
    <t>221</t>
  </si>
  <si>
    <t>998722103</t>
  </si>
  <si>
    <t>Přesun hmot tonážní pro vnitřní vodovod v objektech v do 24 m</t>
  </si>
  <si>
    <t>740215590</t>
  </si>
  <si>
    <t>222</t>
  </si>
  <si>
    <t>998722181</t>
  </si>
  <si>
    <t>Příplatek k přesunu hmot tonážní 722 prováděný bez použití mechanizace</t>
  </si>
  <si>
    <t>1731125253</t>
  </si>
  <si>
    <t>223</t>
  </si>
  <si>
    <t>998722193</t>
  </si>
  <si>
    <t>Příplatek k přesunu hmot tonážní 722 za zvětšený přesun do 500 m</t>
  </si>
  <si>
    <t>1973870125</t>
  </si>
  <si>
    <t>725</t>
  </si>
  <si>
    <t>Zdravotechnika - zařizovací předměty</t>
  </si>
  <si>
    <t>119</t>
  </si>
  <si>
    <t>725110811</t>
  </si>
  <si>
    <t>Demontáž klozetů splachovací s nádrží</t>
  </si>
  <si>
    <t>soubor</t>
  </si>
  <si>
    <t>1461935205</t>
  </si>
  <si>
    <t>133</t>
  </si>
  <si>
    <t>725119125</t>
  </si>
  <si>
    <t>Montáž klozetových mís závěsných na nosné stěny</t>
  </si>
  <si>
    <t>1066088736</t>
  </si>
  <si>
    <t>120</t>
  </si>
  <si>
    <t>725210821</t>
  </si>
  <si>
    <t>Demontáž umyvadel bez výtokových armatur</t>
  </si>
  <si>
    <t>1911329975</t>
  </si>
  <si>
    <t>134</t>
  </si>
  <si>
    <t>725219102</t>
  </si>
  <si>
    <t>Montáž umyvadla připevněného na šrouby do zdiva</t>
  </si>
  <si>
    <t>925496227</t>
  </si>
  <si>
    <t>121</t>
  </si>
  <si>
    <t>725240811</t>
  </si>
  <si>
    <t>Demontáž kabin sprchových bez výtokových armatur</t>
  </si>
  <si>
    <t>-1939921773</t>
  </si>
  <si>
    <t>122</t>
  </si>
  <si>
    <t>725240812</t>
  </si>
  <si>
    <t>Demontáž vaniček sprchových bez výtokových armatur</t>
  </si>
  <si>
    <t>-537858535</t>
  </si>
  <si>
    <t>135</t>
  </si>
  <si>
    <t>725241901</t>
  </si>
  <si>
    <t>Montáž vaničky sprchové</t>
  </si>
  <si>
    <t>-537520034</t>
  </si>
  <si>
    <t>136</t>
  </si>
  <si>
    <t>725244907</t>
  </si>
  <si>
    <t>Montáž zástěny sprchové rohové (sprchový kout)</t>
  </si>
  <si>
    <t>2074448322</t>
  </si>
  <si>
    <t>123</t>
  </si>
  <si>
    <t>725310823</t>
  </si>
  <si>
    <t>Demontáž dřez jednoduchý vestavěný v kuchyňských sestavách bez výtokových armatur</t>
  </si>
  <si>
    <t>-144384405</t>
  </si>
  <si>
    <t>255</t>
  </si>
  <si>
    <t>725610810</t>
  </si>
  <si>
    <t xml:space="preserve">Demontáž sporáků </t>
  </si>
  <si>
    <t>-267092782</t>
  </si>
  <si>
    <t>127</t>
  </si>
  <si>
    <t>725810811</t>
  </si>
  <si>
    <t>Demontáž ventilů výtokových nástěnných</t>
  </si>
  <si>
    <t>-1559335343</t>
  </si>
  <si>
    <t>124</t>
  </si>
  <si>
    <t>725820801</t>
  </si>
  <si>
    <t>Demontáž baterie nástěnné do G 3 / 4</t>
  </si>
  <si>
    <t>-785366663</t>
  </si>
  <si>
    <t>125</t>
  </si>
  <si>
    <t>725820802</t>
  </si>
  <si>
    <t>Demontáž baterie stojánkové do jednoho otvoru</t>
  </si>
  <si>
    <t>-270076809</t>
  </si>
  <si>
    <t>137</t>
  </si>
  <si>
    <t>725829101</t>
  </si>
  <si>
    <t>Montáž baterie nástěnné dřezové pákové a klasické</t>
  </si>
  <si>
    <t>1869023177</t>
  </si>
  <si>
    <t>138</t>
  </si>
  <si>
    <t>55143169</t>
  </si>
  <si>
    <t>baterie dřezová páková nástěnná s plochým ústím 300mm</t>
  </si>
  <si>
    <t>-1926715558</t>
  </si>
  <si>
    <t>139</t>
  </si>
  <si>
    <t>725829131</t>
  </si>
  <si>
    <t>Montáž baterie umyvadlové stojánkové G 1/2" ostatní typ</t>
  </si>
  <si>
    <t>-1920316018</t>
  </si>
  <si>
    <t>140</t>
  </si>
  <si>
    <t>55144004</t>
  </si>
  <si>
    <t>baterie umyvadlová stojánková páková s ovládáním odpadu</t>
  </si>
  <si>
    <t>-1716966121</t>
  </si>
  <si>
    <t>128</t>
  </si>
  <si>
    <t>725840850</t>
  </si>
  <si>
    <t>Demontáž baterie sprch diferenciální do G 3/4x1</t>
  </si>
  <si>
    <t>-1020450938</t>
  </si>
  <si>
    <t>126</t>
  </si>
  <si>
    <t>725840860</t>
  </si>
  <si>
    <t>Demontáž ramen sprchových nebo sprch táhlových</t>
  </si>
  <si>
    <t>195683932</t>
  </si>
  <si>
    <t>141</t>
  </si>
  <si>
    <t>725849421</t>
  </si>
  <si>
    <t>Montáž baterie diferenciální G 1/2"x3/4" nebo G 3/4"x1"</t>
  </si>
  <si>
    <t>-749116106</t>
  </si>
  <si>
    <t>129</t>
  </si>
  <si>
    <t>725860811</t>
  </si>
  <si>
    <t>Demontáž uzávěrů zápachu jednoduchých</t>
  </si>
  <si>
    <t>227129834</t>
  </si>
  <si>
    <t>142</t>
  </si>
  <si>
    <t>725869101</t>
  </si>
  <si>
    <t>Montáž zápachových uzávěrek umyvadlových do DN 40</t>
  </si>
  <si>
    <t>724190803</t>
  </si>
  <si>
    <t>143</t>
  </si>
  <si>
    <t>725869213</t>
  </si>
  <si>
    <t>Montáž zápachových uzávěrek džezových dvoudílných DN 40</t>
  </si>
  <si>
    <t>1043472398</t>
  </si>
  <si>
    <t>219</t>
  </si>
  <si>
    <t>55161118</t>
  </si>
  <si>
    <t>uzávěrka zápachová dřezová nábytková s přípojkou pro myčku a pračku DN 50</t>
  </si>
  <si>
    <t>-198875116</t>
  </si>
  <si>
    <t>130</t>
  </si>
  <si>
    <t>998725103</t>
  </si>
  <si>
    <t>Přesun hmot tonážní pro zařizovací předměty v objektech v do 24 m</t>
  </si>
  <si>
    <t>1303671938</t>
  </si>
  <si>
    <t>131</t>
  </si>
  <si>
    <t>998725181</t>
  </si>
  <si>
    <t>Příplatek k přesunu hmot tonážní 725 prováděný bez použití mechanizace</t>
  </si>
  <si>
    <t>642028089</t>
  </si>
  <si>
    <t>132</t>
  </si>
  <si>
    <t>998725193</t>
  </si>
  <si>
    <t>Příplatek k přesunu hmot tonážní 725 za zvětšený přesun do 500 m</t>
  </si>
  <si>
    <t>-136111311</t>
  </si>
  <si>
    <t>735</t>
  </si>
  <si>
    <t>Ústřední vytápění - otopná tělesa</t>
  </si>
  <si>
    <t>163</t>
  </si>
  <si>
    <t>735000912</t>
  </si>
  <si>
    <t>Vyregulování ventilu nebo kohoutu dvojregulačního s termostatickým ovládáním</t>
  </si>
  <si>
    <t>-14936075</t>
  </si>
  <si>
    <t>164</t>
  </si>
  <si>
    <t>735141112</t>
  </si>
  <si>
    <t>Montáž tělesa lamelového výšky přes 1400 mm na stěnu</t>
  </si>
  <si>
    <t>-1223336347</t>
  </si>
  <si>
    <t>165</t>
  </si>
  <si>
    <t>735151811</t>
  </si>
  <si>
    <t>Demontáž otopného tělesa panelového jednořadého délka do 1500 mm</t>
  </si>
  <si>
    <t>1308098970</t>
  </si>
  <si>
    <t>168</t>
  </si>
  <si>
    <t>735191910</t>
  </si>
  <si>
    <t>Napuštění vody do otopných těles</t>
  </si>
  <si>
    <t>665341984</t>
  </si>
  <si>
    <t>169</t>
  </si>
  <si>
    <t>735494811</t>
  </si>
  <si>
    <t>Vypuštění vody z otopných těles</t>
  </si>
  <si>
    <t>-1047483327</t>
  </si>
  <si>
    <t>170</t>
  </si>
  <si>
    <t>998735103</t>
  </si>
  <si>
    <t>Přesun hmot tonážní pro otopná tělesa v objektech v do 24 m</t>
  </si>
  <si>
    <t>1078969941</t>
  </si>
  <si>
    <t>171</t>
  </si>
  <si>
    <t>998735181</t>
  </si>
  <si>
    <t>Příplatek k přesunu hmot tonážní 735 prováděný bez použití mechanizace</t>
  </si>
  <si>
    <t>1301184736</t>
  </si>
  <si>
    <t>741</t>
  </si>
  <si>
    <t>Elektroinstalace - silnoproud</t>
  </si>
  <si>
    <t>172</t>
  </si>
  <si>
    <t>741-1</t>
  </si>
  <si>
    <t>Demontáž původních rozvodů elektro</t>
  </si>
  <si>
    <t>ks</t>
  </si>
  <si>
    <t>-1667083779</t>
  </si>
  <si>
    <t>49</t>
  </si>
  <si>
    <t>741110512</t>
  </si>
  <si>
    <t>Montáž lišta a kanálek vkládací šířky přes 60 do 120 mm s víčkem</t>
  </si>
  <si>
    <t>-1372928813</t>
  </si>
  <si>
    <t>50</t>
  </si>
  <si>
    <t>34575138</t>
  </si>
  <si>
    <t>žlab kabelový s víkem PVC (120x100)</t>
  </si>
  <si>
    <t>-1394087396</t>
  </si>
  <si>
    <t>173</t>
  </si>
  <si>
    <t>741112001</t>
  </si>
  <si>
    <t>Montáž krabice zapuštěná plastová kruhová</t>
  </si>
  <si>
    <t>1819066644</t>
  </si>
  <si>
    <t>174</t>
  </si>
  <si>
    <t>34571521</t>
  </si>
  <si>
    <t>krabice univerzální rozvodná z PH s víčkem a svorkovnicí krabicovou šroubovací s vodiči 12x4mm2 D 73,5mmx43mm</t>
  </si>
  <si>
    <t>-1807372729</t>
  </si>
  <si>
    <t>175</t>
  </si>
  <si>
    <t>741112061</t>
  </si>
  <si>
    <t>Montáž krabice přístrojová zapuštěná plastová kruhová</t>
  </si>
  <si>
    <t>2077346519</t>
  </si>
  <si>
    <t>176</t>
  </si>
  <si>
    <t>34571511</t>
  </si>
  <si>
    <t>krabice přístrojová instalační 500V, D 69mmx30mm</t>
  </si>
  <si>
    <t>755163632</t>
  </si>
  <si>
    <t>51</t>
  </si>
  <si>
    <t>741112801</t>
  </si>
  <si>
    <t>Demontáž elektroinstalačních lišt nástěnných vkládacích uložených pevně</t>
  </si>
  <si>
    <t>-2005786160</t>
  </si>
  <si>
    <t>177</t>
  </si>
  <si>
    <t>741122005</t>
  </si>
  <si>
    <t>Montáž kabel Cu bez ukončení uložený pod omítku plný plochý 3x1 až 2,5 mm2 (CYKYLo)</t>
  </si>
  <si>
    <t>819280298</t>
  </si>
  <si>
    <t>178</t>
  </si>
  <si>
    <t>34109515</t>
  </si>
  <si>
    <t>kabel silový s Cu jádrem plochý 1kV 3x1,5mm2</t>
  </si>
  <si>
    <t>1997216421</t>
  </si>
  <si>
    <t>179</t>
  </si>
  <si>
    <t>34109517</t>
  </si>
  <si>
    <t>kabel silový s Cu jádrem plochý 1kV 3x2,5mm2</t>
  </si>
  <si>
    <t>-1749051071</t>
  </si>
  <si>
    <t>180</t>
  </si>
  <si>
    <t>741122031</t>
  </si>
  <si>
    <t>Montáž kabel Cu bez ukončení uložený pod omítku plný kulatý 5x1,5 až 2,5 mm2 (CYKY)</t>
  </si>
  <si>
    <t>-722703742</t>
  </si>
  <si>
    <t>181</t>
  </si>
  <si>
    <t>34111094</t>
  </si>
  <si>
    <t>kabel silový s Cu jádrem 1kV 5x2,5mm2</t>
  </si>
  <si>
    <t>-2041617549</t>
  </si>
  <si>
    <t>182</t>
  </si>
  <si>
    <t>741130001</t>
  </si>
  <si>
    <t>Ukončení vodič izolovaný do 2,5mm2 v rozváděči nebo na přístroji</t>
  </si>
  <si>
    <t>-765859036</t>
  </si>
  <si>
    <t>183</t>
  </si>
  <si>
    <t>741130004</t>
  </si>
  <si>
    <t>Ukončení vodič izolovaný do 6 mm2 v rozváděči nebo na přístroji</t>
  </si>
  <si>
    <t>1081479983</t>
  </si>
  <si>
    <t>184</t>
  </si>
  <si>
    <t>741130021</t>
  </si>
  <si>
    <t>Ukončení vodič izolovaný do 2,5 mm2 na svorkovnici</t>
  </si>
  <si>
    <t>-1050933847</t>
  </si>
  <si>
    <t>185</t>
  </si>
  <si>
    <t>741310101</t>
  </si>
  <si>
    <t>Montáž vypínač (polo)zapuštěný bezšroubové připojení 1-jednopólový</t>
  </si>
  <si>
    <t>1978771298</t>
  </si>
  <si>
    <t>186</t>
  </si>
  <si>
    <t>34535515</t>
  </si>
  <si>
    <t>spínač jednopólový 10A bílý, slonová kost</t>
  </si>
  <si>
    <t>-943743113</t>
  </si>
  <si>
    <t>187</t>
  </si>
  <si>
    <t>741310122</t>
  </si>
  <si>
    <t>Montáž přepínač (polo)zapuštěný bezšroubové připojení 6-střídavý</t>
  </si>
  <si>
    <t>-788293854</t>
  </si>
  <si>
    <t>188</t>
  </si>
  <si>
    <t>34535555</t>
  </si>
  <si>
    <t>přepínač střídavý řazení 6 10A bílý, slonová kost</t>
  </si>
  <si>
    <t>-1371812458</t>
  </si>
  <si>
    <t>189</t>
  </si>
  <si>
    <t>741310401</t>
  </si>
  <si>
    <t>Montáž spínač tří/čtyřpólový nástěnný do 16 A prostředí normální</t>
  </si>
  <si>
    <t>1846731972</t>
  </si>
  <si>
    <t>190</t>
  </si>
  <si>
    <t>SCHUNI0303321</t>
  </si>
  <si>
    <t>Univerzální sporákový spínač se sign.kontrolkou, ř. 3Ss, polar</t>
  </si>
  <si>
    <t>1702860623</t>
  </si>
  <si>
    <t>191</t>
  </si>
  <si>
    <t>741311875</t>
  </si>
  <si>
    <t>Demontáž spínačů zapuštěných normálních do 10 A šroubových bez zachování funkčnosti do 4 svorek</t>
  </si>
  <si>
    <t>-710836383</t>
  </si>
  <si>
    <t>192</t>
  </si>
  <si>
    <t>741312011</t>
  </si>
  <si>
    <t>Montáž odpojovač třípólový do 500 V do 400 A bez zapojení</t>
  </si>
  <si>
    <t>2096658256</t>
  </si>
  <si>
    <t>193</t>
  </si>
  <si>
    <t>11.016.476</t>
  </si>
  <si>
    <t>Spínač MSO 32/3</t>
  </si>
  <si>
    <t>-113260630</t>
  </si>
  <si>
    <t>194</t>
  </si>
  <si>
    <t>741313001</t>
  </si>
  <si>
    <t>Montáž zásuvka (polo)zapuštěná bezšroubové připojení 2P+PE se zapojením vodičů</t>
  </si>
  <si>
    <t>-1055723613</t>
  </si>
  <si>
    <t>195</t>
  </si>
  <si>
    <t>34555103</t>
  </si>
  <si>
    <t>zásuvka 1násobná 16A bílý, slonová kost</t>
  </si>
  <si>
    <t>-969668006</t>
  </si>
  <si>
    <t>196</t>
  </si>
  <si>
    <t>34555121</t>
  </si>
  <si>
    <t>zásuvka 2násobná 16A bílý, slonová kost</t>
  </si>
  <si>
    <t>65359753</t>
  </si>
  <si>
    <t>197</t>
  </si>
  <si>
    <t>741315823</t>
  </si>
  <si>
    <t>Demontáž zásuvek domovních normálních do 16A zapuštěných šroubových bez zachování funkčnosti 2P+PE</t>
  </si>
  <si>
    <t>-2046938787</t>
  </si>
  <si>
    <t>198</t>
  </si>
  <si>
    <t>741320105</t>
  </si>
  <si>
    <t>Montáž jistič jednopólový nn do 25 A ve skříni</t>
  </si>
  <si>
    <t>-16629033</t>
  </si>
  <si>
    <t>199</t>
  </si>
  <si>
    <t>35822111</t>
  </si>
  <si>
    <t>jistič 1pólový-charakteristika B 16A</t>
  </si>
  <si>
    <t>-569787216</t>
  </si>
  <si>
    <t>200</t>
  </si>
  <si>
    <t>741320165</t>
  </si>
  <si>
    <t>Montáž jistič třípólový nn do 25 A ve skříni</t>
  </si>
  <si>
    <t>-208285763</t>
  </si>
  <si>
    <t>201</t>
  </si>
  <si>
    <t>35822401</t>
  </si>
  <si>
    <t>jistič 3pólový-charakteristika B 16A</t>
  </si>
  <si>
    <t>323721192</t>
  </si>
  <si>
    <t>202</t>
  </si>
  <si>
    <t>741321003</t>
  </si>
  <si>
    <t>Montáž proudových chráničů dvoupólových nn do 25 A ve skříni</t>
  </si>
  <si>
    <t>1986520801</t>
  </si>
  <si>
    <t>203</t>
  </si>
  <si>
    <t>35889206</t>
  </si>
  <si>
    <t>chránič proudový 4pólový 25A pracovního proudu 0,03A</t>
  </si>
  <si>
    <t>-247069978</t>
  </si>
  <si>
    <t>204</t>
  </si>
  <si>
    <t>741370032</t>
  </si>
  <si>
    <t>Montáž svítidlo žárovkové bytové nástěnné přisazené 1 zdroj se sklem</t>
  </si>
  <si>
    <t>-1998935722</t>
  </si>
  <si>
    <t>205</t>
  </si>
  <si>
    <t>34821275</t>
  </si>
  <si>
    <t>svítidlo bytové žárovkové IP42, max. 60W E27</t>
  </si>
  <si>
    <t>33645556</t>
  </si>
  <si>
    <t>206</t>
  </si>
  <si>
    <t>34711200</t>
  </si>
  <si>
    <t>žárovka čirá E27/60W-set 30ks</t>
  </si>
  <si>
    <t>1569639928</t>
  </si>
  <si>
    <t>207</t>
  </si>
  <si>
    <t>741410071</t>
  </si>
  <si>
    <t>Montáž pospojování ochranné konstrukce ostatní vodičem do 16 mm2 uloženým volně nebo pod omítku</t>
  </si>
  <si>
    <t>-84397045</t>
  </si>
  <si>
    <t>208</t>
  </si>
  <si>
    <t>34140844</t>
  </si>
  <si>
    <t>vodič izolovaný s Cu jádrem 6mm2</t>
  </si>
  <si>
    <t>1077192424</t>
  </si>
  <si>
    <t>209</t>
  </si>
  <si>
    <t>741420021</t>
  </si>
  <si>
    <t>Montáž svorka hromosvodná se 2 šrouby</t>
  </si>
  <si>
    <t>340839102</t>
  </si>
  <si>
    <t>210</t>
  </si>
  <si>
    <t>10.075.962</t>
  </si>
  <si>
    <t>Svorka OBO 927/1 zemnící s páskem</t>
  </si>
  <si>
    <t>1863250649</t>
  </si>
  <si>
    <t>211</t>
  </si>
  <si>
    <t>741810001</t>
  </si>
  <si>
    <t>Celková prohlídka elektrického rozvodu a zařízení do 100 000,- Kč</t>
  </si>
  <si>
    <t>-1002322991</t>
  </si>
  <si>
    <t>63</t>
  </si>
  <si>
    <t>998741103</t>
  </si>
  <si>
    <t>Přesun hmot tonážní pro silnoproud v objektech v do 24 m</t>
  </si>
  <si>
    <t>1480263434</t>
  </si>
  <si>
    <t>64</t>
  </si>
  <si>
    <t>998741181</t>
  </si>
  <si>
    <t>Příplatek k přesunu hmot tonážní 741 prováděný bez použití mechanizace</t>
  </si>
  <si>
    <t>121894727</t>
  </si>
  <si>
    <t>65</t>
  </si>
  <si>
    <t>998741193</t>
  </si>
  <si>
    <t>Příplatek k přesunu hmot tonážní 741 za zvětšený přesun do 500 m</t>
  </si>
  <si>
    <t>-328747242</t>
  </si>
  <si>
    <t>751</t>
  </si>
  <si>
    <t>Vzduchotechnika</t>
  </si>
  <si>
    <t>257</t>
  </si>
  <si>
    <t>751377811</t>
  </si>
  <si>
    <t>Demontáž odsávacího zákrytu (digestoř) bytového vestavěného</t>
  </si>
  <si>
    <t>-1996211006</t>
  </si>
  <si>
    <t>763</t>
  </si>
  <si>
    <t>Konstrukce suché výstavby</t>
  </si>
  <si>
    <t>261</t>
  </si>
  <si>
    <t>763132901</t>
  </si>
  <si>
    <t>Vyspravení SDK podhledu, podkroví plochy do 0,02 m2</t>
  </si>
  <si>
    <t>872367415</t>
  </si>
  <si>
    <t>262</t>
  </si>
  <si>
    <t>998763102</t>
  </si>
  <si>
    <t>Přesun hmot tonážní pro dřevostavby v objektech v do 24 m</t>
  </si>
  <si>
    <t>162142343</t>
  </si>
  <si>
    <t>263</t>
  </si>
  <si>
    <t>998763181</t>
  </si>
  <si>
    <t>Příplatek k přesunu hmot tonážní pro 763 dřevostavby prováděný bez použití mechanizace</t>
  </si>
  <si>
    <t>-1432277783</t>
  </si>
  <si>
    <t>264</t>
  </si>
  <si>
    <t>998763194</t>
  </si>
  <si>
    <t>Příplatek k přesunu hmot tonážní pro 763 dřevostavby za zvětšený přesun do 1000 m</t>
  </si>
  <si>
    <t>-157738917</t>
  </si>
  <si>
    <t>766</t>
  </si>
  <si>
    <t>Konstrukce truhlářské</t>
  </si>
  <si>
    <t>248</t>
  </si>
  <si>
    <t>766660729</t>
  </si>
  <si>
    <t>Montáž dveřního interiérového kování - štítku s klikou</t>
  </si>
  <si>
    <t>463754888</t>
  </si>
  <si>
    <t>249</t>
  </si>
  <si>
    <t>766660729.1</t>
  </si>
  <si>
    <t>Replika části dveřního kování ložnice</t>
  </si>
  <si>
    <t>-139719053</t>
  </si>
  <si>
    <t>246</t>
  </si>
  <si>
    <t>766812840</t>
  </si>
  <si>
    <t>Demontáž kuchyňských linek dřevěných nebo kovových délky do 2,1 m</t>
  </si>
  <si>
    <t>2118775463</t>
  </si>
  <si>
    <t>268</t>
  </si>
  <si>
    <t>766825821</t>
  </si>
  <si>
    <t>Demontáž truhlářských vestavěných skříní dvoukřídlových</t>
  </si>
  <si>
    <t>874620097</t>
  </si>
  <si>
    <t>243</t>
  </si>
  <si>
    <t>998766103</t>
  </si>
  <si>
    <t>Přesun hmot tonážní pro konstrukce truhlářské v objektech v do 24 m</t>
  </si>
  <si>
    <t>1625535640</t>
  </si>
  <si>
    <t>244</t>
  </si>
  <si>
    <t>998766181</t>
  </si>
  <si>
    <t>Příplatek k přesunu hmot tonážní 766 prováděný bez použití mechanizace</t>
  </si>
  <si>
    <t>1758121179</t>
  </si>
  <si>
    <t>245</t>
  </si>
  <si>
    <t>998766193</t>
  </si>
  <si>
    <t>Příplatek k přesunu hmot tonážní 766 za zvětšený přesun do 500 m</t>
  </si>
  <si>
    <t>-766060365</t>
  </si>
  <si>
    <t>771</t>
  </si>
  <si>
    <t>Podlahy z dlaždic</t>
  </si>
  <si>
    <t>66</t>
  </si>
  <si>
    <t>771111011</t>
  </si>
  <si>
    <t>Vysátí podkladu před pokládkou dlažby</t>
  </si>
  <si>
    <t>1990127608</t>
  </si>
  <si>
    <t>67</t>
  </si>
  <si>
    <t>771121011</t>
  </si>
  <si>
    <t>Nátěr penetrační na podlahu</t>
  </si>
  <si>
    <t>-1234310334</t>
  </si>
  <si>
    <t>68</t>
  </si>
  <si>
    <t>771151021</t>
  </si>
  <si>
    <t>Samonivelační stěrka podlah pevnosti 30 MPa tl 3 mm</t>
  </si>
  <si>
    <t>-1778623862</t>
  </si>
  <si>
    <t>69</t>
  </si>
  <si>
    <t>771474114</t>
  </si>
  <si>
    <t>Montáž soklů z dlaždic keramických rovných flexibilní lepidlo v do 150 mm</t>
  </si>
  <si>
    <t>766084345</t>
  </si>
  <si>
    <t>70</t>
  </si>
  <si>
    <t>771571810</t>
  </si>
  <si>
    <t>Demontáž podlah z dlaždic keramických kladených do malty</t>
  </si>
  <si>
    <t>977076875</t>
  </si>
  <si>
    <t>71</t>
  </si>
  <si>
    <t>771574268</t>
  </si>
  <si>
    <t>Montáž podlah keramických pro mechanické zatížení protiskluzných lepených flexibilním lepidlem do 45 ks/m2</t>
  </si>
  <si>
    <t>1642458139</t>
  </si>
  <si>
    <t>73</t>
  </si>
  <si>
    <t>59761430</t>
  </si>
  <si>
    <t>dlažba keramická slinutá hladká do interiéru i exteriéru pro vysoké mechanické namáhání přes 35 do 45ks/m2</t>
  </si>
  <si>
    <t>-860058006</t>
  </si>
  <si>
    <t>72</t>
  </si>
  <si>
    <t>771575131</t>
  </si>
  <si>
    <t>Montáž podlah keramických protiskluzných lepených disperzním lepidlem do 50 ks/m2</t>
  </si>
  <si>
    <t>-1357068301</t>
  </si>
  <si>
    <t>84</t>
  </si>
  <si>
    <t>59761444</t>
  </si>
  <si>
    <t>dlažba keramická slinutá protiskluzná do interiéru i exteriéru pro vysoké mechanické namáhání přes 35 do 45ks/m2</t>
  </si>
  <si>
    <t>8</t>
  </si>
  <si>
    <t>1455742252</t>
  </si>
  <si>
    <t>74</t>
  </si>
  <si>
    <t>771577121</t>
  </si>
  <si>
    <t>Příplatek k montáži podlah keramických lepených flexibilním rychletuhnoucím lepidlem za plochu do 5 m2</t>
  </si>
  <si>
    <t>24821805</t>
  </si>
  <si>
    <t>81</t>
  </si>
  <si>
    <t>998771103</t>
  </si>
  <si>
    <t>Přesun hmot tonážní pro podlahy z dlaždic v objektech v do 24 m</t>
  </si>
  <si>
    <t>279204561</t>
  </si>
  <si>
    <t>82</t>
  </si>
  <si>
    <t>998771181</t>
  </si>
  <si>
    <t>Příplatek k přesunu hmot tonážní 771 prováděný bez použití mechanizace</t>
  </si>
  <si>
    <t>1038924149</t>
  </si>
  <si>
    <t>83</t>
  </si>
  <si>
    <t>998771193</t>
  </si>
  <si>
    <t>Příplatek k přesunu hmot tonážní 771 za zvětšený přesun do 500 m</t>
  </si>
  <si>
    <t>-948914492</t>
  </si>
  <si>
    <t>775</t>
  </si>
  <si>
    <t>Podlahy skládané</t>
  </si>
  <si>
    <t>775411810</t>
  </si>
  <si>
    <t>Demontáž soklíků nebo lišt dřevěných přibíjených</t>
  </si>
  <si>
    <t>-1118163006</t>
  </si>
  <si>
    <t>775413110</t>
  </si>
  <si>
    <t>Montáž podlahové lišty ze dřeva tvrdého nebo měkkého přibíjené s přetmelením</t>
  </si>
  <si>
    <t>1474391106</t>
  </si>
  <si>
    <t>61418203</t>
  </si>
  <si>
    <t>lišta podlahová dřevěná dub 25x25mm</t>
  </si>
  <si>
    <t>1807136880</t>
  </si>
  <si>
    <t>5</t>
  </si>
  <si>
    <t>775511471</t>
  </si>
  <si>
    <t>Podlahy z vlysů lepených, tl do 22 mm, š do 60 mm, dl do 400 mm, dub I</t>
  </si>
  <si>
    <t>638495088</t>
  </si>
  <si>
    <t>775511830</t>
  </si>
  <si>
    <t>Demontáž podlah vlysových přibíjených bez lišt</t>
  </si>
  <si>
    <t>527366870</t>
  </si>
  <si>
    <t>52</t>
  </si>
  <si>
    <t>775591311</t>
  </si>
  <si>
    <t>Podlahy dřevěné, základní lak</t>
  </si>
  <si>
    <t>727355520</t>
  </si>
  <si>
    <t>53</t>
  </si>
  <si>
    <t>775591312</t>
  </si>
  <si>
    <t>Podlahy dřevěné, vrchní lak pro běžnou zátěž</t>
  </si>
  <si>
    <t>-1540084415</t>
  </si>
  <si>
    <t>54</t>
  </si>
  <si>
    <t>775591316</t>
  </si>
  <si>
    <t>Podlahy dřevěné, mezibroušení mezi vrstvami laku</t>
  </si>
  <si>
    <t>402622472</t>
  </si>
  <si>
    <t>7</t>
  </si>
  <si>
    <t>775591920</t>
  </si>
  <si>
    <t>Oprava podlah dřevěných - vysátí povrchu</t>
  </si>
  <si>
    <t>512259982</t>
  </si>
  <si>
    <t>998775103</t>
  </si>
  <si>
    <t>Přesun hmot tonážní pro podlahy dřevěné v objektech v do 24 m</t>
  </si>
  <si>
    <t>428471241</t>
  </si>
  <si>
    <t>998775181</t>
  </si>
  <si>
    <t>Příplatek k přesunu hmot tonážní 775 prováděný bez použití mechanizace</t>
  </si>
  <si>
    <t>-1466180357</t>
  </si>
  <si>
    <t>10</t>
  </si>
  <si>
    <t>998775193</t>
  </si>
  <si>
    <t>Příplatek k přesunu hmot tonážní 775 za zvětšený přesun do 500 m</t>
  </si>
  <si>
    <t>-1080548168</t>
  </si>
  <si>
    <t>776</t>
  </si>
  <si>
    <t>Podlahy povlakové</t>
  </si>
  <si>
    <t>87</t>
  </si>
  <si>
    <t>776111112</t>
  </si>
  <si>
    <t>Broušení betonového podkladu povlakových podlah</t>
  </si>
  <si>
    <t>2037725306</t>
  </si>
  <si>
    <t>88</t>
  </si>
  <si>
    <t>776111116</t>
  </si>
  <si>
    <t>Odstranění zbytků lepidla z podkladu povlakových podlah broušením</t>
  </si>
  <si>
    <t>1298565896</t>
  </si>
  <si>
    <t>89</t>
  </si>
  <si>
    <t>776111311</t>
  </si>
  <si>
    <t>Vysátí podkladu povlakových podlah</t>
  </si>
  <si>
    <t>1663920710</t>
  </si>
  <si>
    <t>20</t>
  </si>
  <si>
    <t>776121111</t>
  </si>
  <si>
    <t>Vodou ředitelná penetrace savého podkladu povlakových podlah ředěná v poměru 1:3</t>
  </si>
  <si>
    <t>-1519558429</t>
  </si>
  <si>
    <t>92</t>
  </si>
  <si>
    <t>776121321</t>
  </si>
  <si>
    <t>Vodou ředitelná penetrace savého podkladu povlakových podlah neředěná</t>
  </si>
  <si>
    <t>1472448418</t>
  </si>
  <si>
    <t>776141111</t>
  </si>
  <si>
    <t>Vyrovnání podkladu povlakových podlah stěrkou pevnosti 20 MPa tl 3 mm</t>
  </si>
  <si>
    <t>-81289421</t>
  </si>
  <si>
    <t>93</t>
  </si>
  <si>
    <t>776141121</t>
  </si>
  <si>
    <t>Vyrovnání podkladu povlakových podlah stěrkou pevnosti 30 MPa tl 3 mm</t>
  </si>
  <si>
    <t>352063708</t>
  </si>
  <si>
    <t>61</t>
  </si>
  <si>
    <t>776201811</t>
  </si>
  <si>
    <t>Demontáž lepených povlakových podlah bez podložky ručně</t>
  </si>
  <si>
    <t>-2083254983</t>
  </si>
  <si>
    <t>265</t>
  </si>
  <si>
    <t>776221111</t>
  </si>
  <si>
    <t>Lepení pásů z PVC standardním lepidlem</t>
  </si>
  <si>
    <t>476429481</t>
  </si>
  <si>
    <t>266</t>
  </si>
  <si>
    <t>28412285</t>
  </si>
  <si>
    <t>krytina podlahová heterogenní tl 2mm</t>
  </si>
  <si>
    <t>831385367</t>
  </si>
  <si>
    <t>267</t>
  </si>
  <si>
    <t>776421711</t>
  </si>
  <si>
    <t>Vložení nařezaných pásků z podlahoviny do lišt</t>
  </si>
  <si>
    <t>-1393635850</t>
  </si>
  <si>
    <t>62</t>
  </si>
  <si>
    <t>776410811</t>
  </si>
  <si>
    <t>Odstranění soklíků a lišt pryžových nebo plastových</t>
  </si>
  <si>
    <t>1638459840</t>
  </si>
  <si>
    <t>94</t>
  </si>
  <si>
    <t>776411111</t>
  </si>
  <si>
    <t>Montáž obvodových soklíků výšky do 80 mm</t>
  </si>
  <si>
    <t>2098524119</t>
  </si>
  <si>
    <t>95</t>
  </si>
  <si>
    <t>BSE.0026850.URS</t>
  </si>
  <si>
    <t>Soklová lišta Bolta 25669 - bílá 0101, 2,5m</t>
  </si>
  <si>
    <t>1317669283</t>
  </si>
  <si>
    <t>47</t>
  </si>
  <si>
    <t>776421312</t>
  </si>
  <si>
    <t>Montáž přechodových šroubovaných lišt</t>
  </si>
  <si>
    <t>1663092055</t>
  </si>
  <si>
    <t>48</t>
  </si>
  <si>
    <t>55343125</t>
  </si>
  <si>
    <t>profil přechodový Al vrtaný 30mm leštěná mosaz</t>
  </si>
  <si>
    <t>1928588859</t>
  </si>
  <si>
    <t>22</t>
  </si>
  <si>
    <t>998776103</t>
  </si>
  <si>
    <t>Přesun hmot tonážní pro podlahy povlakové v objektech v do 24 m</t>
  </si>
  <si>
    <t>-1324859118</t>
  </si>
  <si>
    <t>23</t>
  </si>
  <si>
    <t>998776181</t>
  </si>
  <si>
    <t>Příplatek k přesunu hmot tonážní 776 prováděný bez použití mechanizace</t>
  </si>
  <si>
    <t>64539269</t>
  </si>
  <si>
    <t>24</t>
  </si>
  <si>
    <t>998776193</t>
  </si>
  <si>
    <t>Příplatek k přesunu hmot tonážní 776 za zvětšený přesun do 500 m</t>
  </si>
  <si>
    <t>-764774131</t>
  </si>
  <si>
    <t>781</t>
  </si>
  <si>
    <t>Dokončovací práce - obklady</t>
  </si>
  <si>
    <t>96</t>
  </si>
  <si>
    <t>781111011</t>
  </si>
  <si>
    <t>Ometení (oprášení) stěny při přípravě podkladu</t>
  </si>
  <si>
    <t>1765127164</t>
  </si>
  <si>
    <t>97</t>
  </si>
  <si>
    <t>781121011</t>
  </si>
  <si>
    <t>Nátěr penetrační na stěnu</t>
  </si>
  <si>
    <t>103401649</t>
  </si>
  <si>
    <t>98</t>
  </si>
  <si>
    <t>781471810</t>
  </si>
  <si>
    <t>Demontáž obkladů z obkladaček keramických kladených do malty</t>
  </si>
  <si>
    <t>-372982529</t>
  </si>
  <si>
    <t>99</t>
  </si>
  <si>
    <t>781474113</t>
  </si>
  <si>
    <t>Montáž obkladů vnitřních keramických hladkých do 19 ks/m2 lepených flexibilním lepidlem</t>
  </si>
  <si>
    <t>199543824</t>
  </si>
  <si>
    <t>114</t>
  </si>
  <si>
    <t>59761071</t>
  </si>
  <si>
    <t>obklad keramický hladký přes 12 do 19ks/m2</t>
  </si>
  <si>
    <t>-967002932</t>
  </si>
  <si>
    <t>117</t>
  </si>
  <si>
    <t>781474117</t>
  </si>
  <si>
    <t>Montáž obkladů vnitřních keramických hladkých do 45 ks/m2 lepených flexibilním lepidlem</t>
  </si>
  <si>
    <t>-1500101517</t>
  </si>
  <si>
    <t>118</t>
  </si>
  <si>
    <t>59761255</t>
  </si>
  <si>
    <t>obklad keramický hladký přes 35 do 45ks/m2</t>
  </si>
  <si>
    <t>-644960617</t>
  </si>
  <si>
    <t>101</t>
  </si>
  <si>
    <t>781475111</t>
  </si>
  <si>
    <t>Montáž obkladů vnitřních keramických hladkých do 22 ks/m2 lepených disperzním lepidlem nebo tmelem</t>
  </si>
  <si>
    <t>-322918667</t>
  </si>
  <si>
    <t>113</t>
  </si>
  <si>
    <t>781491822</t>
  </si>
  <si>
    <t>Demontáž vanových dvířek plastových lepených s rámem</t>
  </si>
  <si>
    <t>2009796796</t>
  </si>
  <si>
    <t>102</t>
  </si>
  <si>
    <t>781493611</t>
  </si>
  <si>
    <t>Montáž vanových plastových dvířek s rámem lepených</t>
  </si>
  <si>
    <t>39984652</t>
  </si>
  <si>
    <t>115</t>
  </si>
  <si>
    <t>55347200</t>
  </si>
  <si>
    <t>dvířka vanová nerezová 300x300mm</t>
  </si>
  <si>
    <t>-1260152869</t>
  </si>
  <si>
    <t>144</t>
  </si>
  <si>
    <t>55347203</t>
  </si>
  <si>
    <t>dvířka vanová nerezová 200x200mm</t>
  </si>
  <si>
    <t>1507983366</t>
  </si>
  <si>
    <t>104</t>
  </si>
  <si>
    <t>781494511</t>
  </si>
  <si>
    <t>Plastové profily ukončovací lepené flexibilním lepidlem</t>
  </si>
  <si>
    <t>2062163947</t>
  </si>
  <si>
    <t>116</t>
  </si>
  <si>
    <t>59054132</t>
  </si>
  <si>
    <t>profil ukončovací pro vnější hrany obkladů hliník leskle eloxovaný chromem 8x2500mm</t>
  </si>
  <si>
    <t>1108137908</t>
  </si>
  <si>
    <t>105</t>
  </si>
  <si>
    <t>781495141</t>
  </si>
  <si>
    <t>Průnik obkladem kruhový do DN 30</t>
  </si>
  <si>
    <t>-752312695</t>
  </si>
  <si>
    <t>106</t>
  </si>
  <si>
    <t>781495142</t>
  </si>
  <si>
    <t>Průnik obkladem kruhový do DN 90</t>
  </si>
  <si>
    <t>1965654944</t>
  </si>
  <si>
    <t>107</t>
  </si>
  <si>
    <t>781495143</t>
  </si>
  <si>
    <t>Průnik obkladem kruhový přes DN 90</t>
  </si>
  <si>
    <t>-982574059</t>
  </si>
  <si>
    <t>109</t>
  </si>
  <si>
    <t>781495211</t>
  </si>
  <si>
    <t>Čištění vnitřních ploch stěn po provedení obkladu chemickými prostředky</t>
  </si>
  <si>
    <t>310050541</t>
  </si>
  <si>
    <t>110</t>
  </si>
  <si>
    <t>998781103</t>
  </si>
  <si>
    <t>Přesun hmot tonážní pro obklady keramické v objektech v do 24 m</t>
  </si>
  <si>
    <t>-499171925</t>
  </si>
  <si>
    <t>111</t>
  </si>
  <si>
    <t>998781181</t>
  </si>
  <si>
    <t>Příplatek k přesunu hmot tonážní 781 prováděný bez použití mechanizace</t>
  </si>
  <si>
    <t>370314341</t>
  </si>
  <si>
    <t>112</t>
  </si>
  <si>
    <t>998781193</t>
  </si>
  <si>
    <t>Příplatek k přesunu hmot tonážní 781 za zvětšený přesun do 500 m</t>
  </si>
  <si>
    <t>-1575883931</t>
  </si>
  <si>
    <t>783</t>
  </si>
  <si>
    <t>Dokončovací práce - nátěry</t>
  </si>
  <si>
    <t>44</t>
  </si>
  <si>
    <t>783101203</t>
  </si>
  <si>
    <t>Jemné obroušení podkladu truhlářských konstrukcí před provedením nátěru</t>
  </si>
  <si>
    <t>150874113</t>
  </si>
  <si>
    <t>45</t>
  </si>
  <si>
    <t>783114101</t>
  </si>
  <si>
    <t>Základní jednonásobný syntetický nátěr truhlářských konstrukcí</t>
  </si>
  <si>
    <t>-2128880868</t>
  </si>
  <si>
    <t>46</t>
  </si>
  <si>
    <t>783118211</t>
  </si>
  <si>
    <t>Lakovací dvojnásobný syntetický nátěr truhlářských konstrukcí s mezibroušením</t>
  </si>
  <si>
    <t>587464899</t>
  </si>
  <si>
    <t>784</t>
  </si>
  <si>
    <t>Dokončovací práce - malby a tapety</t>
  </si>
  <si>
    <t>25</t>
  </si>
  <si>
    <t>784111001</t>
  </si>
  <si>
    <t>Oprášení (ometení ) podkladu v místnostech výšky do 3,80 m</t>
  </si>
  <si>
    <t>-506672079</t>
  </si>
  <si>
    <t>29</t>
  </si>
  <si>
    <t>784171101</t>
  </si>
  <si>
    <t>Zakrytí vnitřních podlah včetně pozdějšího odkrytí</t>
  </si>
  <si>
    <t>1762482235</t>
  </si>
  <si>
    <t>30</t>
  </si>
  <si>
    <t>58124844</t>
  </si>
  <si>
    <t>fólie pro malířské potřeby zakrývací tl 25µ 4x5m</t>
  </si>
  <si>
    <t>37316731</t>
  </si>
  <si>
    <t>31</t>
  </si>
  <si>
    <t>784171111</t>
  </si>
  <si>
    <t>Zakrytí vnitřních ploch stěn v místnostech výšky do 3,80 m</t>
  </si>
  <si>
    <t>507491050</t>
  </si>
  <si>
    <t>2135790943</t>
  </si>
  <si>
    <t>33</t>
  </si>
  <si>
    <t>784171121</t>
  </si>
  <si>
    <t>Zakrytí vnitřních ploch konstrukcí nebo prvků v místnostech výšky do 3,80 m</t>
  </si>
  <si>
    <t>1469828685</t>
  </si>
  <si>
    <t>34</t>
  </si>
  <si>
    <t>58124842</t>
  </si>
  <si>
    <t>fólie pro malířské potřeby zakrývací tl 7µ 4x5m</t>
  </si>
  <si>
    <t>1862198484</t>
  </si>
  <si>
    <t>35</t>
  </si>
  <si>
    <t>784181121</t>
  </si>
  <si>
    <t>Hloubková jednonásobná penetrace podkladu v místnostech výšky do 3,80 m</t>
  </si>
  <si>
    <t>192173253</t>
  </si>
  <si>
    <t>36</t>
  </si>
  <si>
    <t>784211101</t>
  </si>
  <si>
    <t>Dvojnásobné bílé malby ze směsí za mokra výborně otěruvzdorných v místnostech výšky do 3,80 m</t>
  </si>
  <si>
    <t>786663563</t>
  </si>
  <si>
    <t>37</t>
  </si>
  <si>
    <t>784211141</t>
  </si>
  <si>
    <t>Příplatek k cenám 2x maleb ze směsí za mokra za provádění plochy do 5m2</t>
  </si>
  <si>
    <t>-1638868923</t>
  </si>
  <si>
    <t>787</t>
  </si>
  <si>
    <t>Dokončovací práce - zasklívání</t>
  </si>
  <si>
    <t>42</t>
  </si>
  <si>
    <t>787600802</t>
  </si>
  <si>
    <t>Vysklívání oken a dveří plochy do 3 m2 skla plochého</t>
  </si>
  <si>
    <t>-1540865170</t>
  </si>
  <si>
    <t>40</t>
  </si>
  <si>
    <t>787600901</t>
  </si>
  <si>
    <t>Oprava zasklívání oken a dveří přetmelením s odstraněním starého tmelu</t>
  </si>
  <si>
    <t>-1686287626</t>
  </si>
  <si>
    <t>41</t>
  </si>
  <si>
    <t>787601911</t>
  </si>
  <si>
    <t>Příplatek k opravě zasklívání oken a dveří za dotmelení oken a dveří drážka větší než 25x18 mm</t>
  </si>
  <si>
    <t>-1389120132</t>
  </si>
  <si>
    <t>43</t>
  </si>
  <si>
    <t>787611224</t>
  </si>
  <si>
    <t>Zasklívání oken a dveří pevných s pod(za)tmelením sklem matovaným tl 4 mm</t>
  </si>
  <si>
    <t>444462400</t>
  </si>
  <si>
    <t>55</t>
  </si>
  <si>
    <t>998787103</t>
  </si>
  <si>
    <t>Přesun hmot tonážní pro zasklívání v objektech v do 24 m</t>
  </si>
  <si>
    <t>-111881322</t>
  </si>
  <si>
    <t>56</t>
  </si>
  <si>
    <t>998787181</t>
  </si>
  <si>
    <t>Příplatek k přesunu hmot tonážní 787 prováděný bez použití mechanizace</t>
  </si>
  <si>
    <t>1786321714</t>
  </si>
  <si>
    <t>57</t>
  </si>
  <si>
    <t>998787193</t>
  </si>
  <si>
    <t>Příplatek k přesunu hmot tonážní 787 za zvětšený přesun do 500 m</t>
  </si>
  <si>
    <t>713133800</t>
  </si>
  <si>
    <t>Vedlejší rozpočtové náklady</t>
  </si>
  <si>
    <t>VRN3</t>
  </si>
  <si>
    <t>38</t>
  </si>
  <si>
    <t>030001000</t>
  </si>
  <si>
    <t>den</t>
  </si>
  <si>
    <t>1024</t>
  </si>
  <si>
    <t>1261212163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</si>
</sst>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19"/>
      <c r="AQ5" s="19"/>
      <c r="AR5" s="17"/>
      <c r="BE5" s="26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19"/>
      <c r="AQ6" s="19"/>
      <c r="AR6" s="17"/>
      <c r="BE6" s="26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6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6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6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6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6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66"/>
      <c r="BS13" s="14" t="s">
        <v>6</v>
      </c>
    </row>
    <row r="14" spans="1:74" ht="12.75">
      <c r="B14" s="18"/>
      <c r="C14" s="19"/>
      <c r="D14" s="19"/>
      <c r="E14" s="271" t="s">
        <v>28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6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6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6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66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6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6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66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6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6"/>
    </row>
    <row r="23" spans="1:71" s="1" customFormat="1" ht="16.5" customHeight="1">
      <c r="B23" s="18"/>
      <c r="C23" s="19"/>
      <c r="D23" s="19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19"/>
      <c r="AP23" s="19"/>
      <c r="AQ23" s="19"/>
      <c r="AR23" s="17"/>
      <c r="BE23" s="26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6"/>
    </row>
    <row r="26" spans="1:71" s="1" customFormat="1" ht="14.45" customHeight="1">
      <c r="B26" s="18"/>
      <c r="C26" s="19"/>
      <c r="D26" s="31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74">
        <f>ROUND(AG94,2)</f>
        <v>0</v>
      </c>
      <c r="AL26" s="269"/>
      <c r="AM26" s="269"/>
      <c r="AN26" s="269"/>
      <c r="AO26" s="269"/>
      <c r="AP26" s="19"/>
      <c r="AQ26" s="19"/>
      <c r="AR26" s="17"/>
      <c r="BE26" s="266"/>
    </row>
    <row r="27" spans="1:71" s="1" customFormat="1" ht="14.45" customHeight="1">
      <c r="B27" s="18"/>
      <c r="C27" s="19"/>
      <c r="D27" s="31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74">
        <f>ROUND(AG98, 2)</f>
        <v>0</v>
      </c>
      <c r="AL27" s="274"/>
      <c r="AM27" s="274"/>
      <c r="AN27" s="274"/>
      <c r="AO27" s="274"/>
      <c r="AP27" s="19"/>
      <c r="AQ27" s="19"/>
      <c r="AR27" s="17"/>
      <c r="BE27" s="266"/>
    </row>
    <row r="28" spans="1:71" s="2" customFormat="1" ht="6.95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6"/>
    </row>
    <row r="29" spans="1:71" s="2" customFormat="1" ht="25.9" customHeight="1">
      <c r="A29" s="32"/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75">
        <f>ROUND(AK26 + AK27, 2)</f>
        <v>0</v>
      </c>
      <c r="AL29" s="276"/>
      <c r="AM29" s="276"/>
      <c r="AN29" s="276"/>
      <c r="AO29" s="276"/>
      <c r="AP29" s="34"/>
      <c r="AQ29" s="34"/>
      <c r="AR29" s="35"/>
      <c r="BE29" s="266"/>
    </row>
    <row r="30" spans="1:71" s="2" customFormat="1" ht="6.95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6"/>
    </row>
    <row r="31" spans="1:71" s="2" customFormat="1" ht="12.7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77" t="s">
        <v>36</v>
      </c>
      <c r="M31" s="277"/>
      <c r="N31" s="277"/>
      <c r="O31" s="277"/>
      <c r="P31" s="277"/>
      <c r="Q31" s="34"/>
      <c r="R31" s="34"/>
      <c r="S31" s="34"/>
      <c r="T31" s="34"/>
      <c r="U31" s="34"/>
      <c r="V31" s="34"/>
      <c r="W31" s="277" t="s">
        <v>37</v>
      </c>
      <c r="X31" s="277"/>
      <c r="Y31" s="277"/>
      <c r="Z31" s="277"/>
      <c r="AA31" s="277"/>
      <c r="AB31" s="277"/>
      <c r="AC31" s="277"/>
      <c r="AD31" s="277"/>
      <c r="AE31" s="277"/>
      <c r="AF31" s="34"/>
      <c r="AG31" s="34"/>
      <c r="AH31" s="34"/>
      <c r="AI31" s="34"/>
      <c r="AJ31" s="34"/>
      <c r="AK31" s="277" t="s">
        <v>38</v>
      </c>
      <c r="AL31" s="277"/>
      <c r="AM31" s="277"/>
      <c r="AN31" s="277"/>
      <c r="AO31" s="277"/>
      <c r="AP31" s="34"/>
      <c r="AQ31" s="34"/>
      <c r="AR31" s="35"/>
      <c r="BE31" s="266"/>
    </row>
    <row r="32" spans="1:71" s="3" customFormat="1" ht="14.45" customHeight="1">
      <c r="B32" s="38"/>
      <c r="C32" s="39"/>
      <c r="D32" s="26" t="s">
        <v>39</v>
      </c>
      <c r="E32" s="39"/>
      <c r="F32" s="26" t="s">
        <v>40</v>
      </c>
      <c r="G32" s="39"/>
      <c r="H32" s="39"/>
      <c r="I32" s="39"/>
      <c r="J32" s="39"/>
      <c r="K32" s="39"/>
      <c r="L32" s="280">
        <v>0.21</v>
      </c>
      <c r="M32" s="279"/>
      <c r="N32" s="279"/>
      <c r="O32" s="279"/>
      <c r="P32" s="279"/>
      <c r="Q32" s="39"/>
      <c r="R32" s="39"/>
      <c r="S32" s="39"/>
      <c r="T32" s="39"/>
      <c r="U32" s="39"/>
      <c r="V32" s="39"/>
      <c r="W32" s="278">
        <f>ROUND(AZ94 + SUM(CD98:CD102),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9"/>
      <c r="AG32" s="39"/>
      <c r="AH32" s="39"/>
      <c r="AI32" s="39"/>
      <c r="AJ32" s="39"/>
      <c r="AK32" s="278">
        <f>ROUND(AV94 + SUM(BY98:BY102), 2)</f>
        <v>0</v>
      </c>
      <c r="AL32" s="279"/>
      <c r="AM32" s="279"/>
      <c r="AN32" s="279"/>
      <c r="AO32" s="279"/>
      <c r="AP32" s="39"/>
      <c r="AQ32" s="39"/>
      <c r="AR32" s="40"/>
      <c r="BE32" s="267"/>
    </row>
    <row r="33" spans="1:57" s="3" customFormat="1" ht="14.45" customHeight="1">
      <c r="B33" s="38"/>
      <c r="C33" s="39"/>
      <c r="D33" s="39"/>
      <c r="E33" s="39"/>
      <c r="F33" s="26" t="s">
        <v>41</v>
      </c>
      <c r="G33" s="39"/>
      <c r="H33" s="39"/>
      <c r="I33" s="39"/>
      <c r="J33" s="39"/>
      <c r="K33" s="39"/>
      <c r="L33" s="280">
        <v>0.15</v>
      </c>
      <c r="M33" s="279"/>
      <c r="N33" s="279"/>
      <c r="O33" s="279"/>
      <c r="P33" s="279"/>
      <c r="Q33" s="39"/>
      <c r="R33" s="39"/>
      <c r="S33" s="39"/>
      <c r="T33" s="39"/>
      <c r="U33" s="39"/>
      <c r="V33" s="39"/>
      <c r="W33" s="278">
        <f>ROUND(BA94 + SUM(CE98:CE102),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9"/>
      <c r="AG33" s="39"/>
      <c r="AH33" s="39"/>
      <c r="AI33" s="39"/>
      <c r="AJ33" s="39"/>
      <c r="AK33" s="278">
        <f>ROUND(AW94 + SUM(BZ98:BZ102), 2)</f>
        <v>0</v>
      </c>
      <c r="AL33" s="279"/>
      <c r="AM33" s="279"/>
      <c r="AN33" s="279"/>
      <c r="AO33" s="279"/>
      <c r="AP33" s="39"/>
      <c r="AQ33" s="39"/>
      <c r="AR33" s="40"/>
      <c r="BE33" s="267"/>
    </row>
    <row r="34" spans="1:57" s="3" customFormat="1" ht="14.45" hidden="1" customHeight="1">
      <c r="B34" s="38"/>
      <c r="C34" s="39"/>
      <c r="D34" s="39"/>
      <c r="E34" s="39"/>
      <c r="F34" s="26" t="s">
        <v>42</v>
      </c>
      <c r="G34" s="39"/>
      <c r="H34" s="39"/>
      <c r="I34" s="39"/>
      <c r="J34" s="39"/>
      <c r="K34" s="39"/>
      <c r="L34" s="280">
        <v>0.21</v>
      </c>
      <c r="M34" s="279"/>
      <c r="N34" s="279"/>
      <c r="O34" s="279"/>
      <c r="P34" s="279"/>
      <c r="Q34" s="39"/>
      <c r="R34" s="39"/>
      <c r="S34" s="39"/>
      <c r="T34" s="39"/>
      <c r="U34" s="39"/>
      <c r="V34" s="39"/>
      <c r="W34" s="278">
        <f>ROUND(BB94 + SUM(CF98:CF102), 2)</f>
        <v>0</v>
      </c>
      <c r="X34" s="279"/>
      <c r="Y34" s="279"/>
      <c r="Z34" s="279"/>
      <c r="AA34" s="279"/>
      <c r="AB34" s="279"/>
      <c r="AC34" s="279"/>
      <c r="AD34" s="279"/>
      <c r="AE34" s="279"/>
      <c r="AF34" s="39"/>
      <c r="AG34" s="39"/>
      <c r="AH34" s="39"/>
      <c r="AI34" s="39"/>
      <c r="AJ34" s="39"/>
      <c r="AK34" s="278">
        <v>0</v>
      </c>
      <c r="AL34" s="279"/>
      <c r="AM34" s="279"/>
      <c r="AN34" s="279"/>
      <c r="AO34" s="279"/>
      <c r="AP34" s="39"/>
      <c r="AQ34" s="39"/>
      <c r="AR34" s="40"/>
      <c r="BE34" s="267"/>
    </row>
    <row r="35" spans="1:57" s="3" customFormat="1" ht="14.45" hidden="1" customHeight="1">
      <c r="B35" s="38"/>
      <c r="C35" s="39"/>
      <c r="D35" s="39"/>
      <c r="E35" s="39"/>
      <c r="F35" s="26" t="s">
        <v>43</v>
      </c>
      <c r="G35" s="39"/>
      <c r="H35" s="39"/>
      <c r="I35" s="39"/>
      <c r="J35" s="39"/>
      <c r="K35" s="39"/>
      <c r="L35" s="280">
        <v>0.15</v>
      </c>
      <c r="M35" s="279"/>
      <c r="N35" s="279"/>
      <c r="O35" s="279"/>
      <c r="P35" s="279"/>
      <c r="Q35" s="39"/>
      <c r="R35" s="39"/>
      <c r="S35" s="39"/>
      <c r="T35" s="39"/>
      <c r="U35" s="39"/>
      <c r="V35" s="39"/>
      <c r="W35" s="278">
        <f>ROUND(BC94 + SUM(CG98:CG102), 2)</f>
        <v>0</v>
      </c>
      <c r="X35" s="279"/>
      <c r="Y35" s="279"/>
      <c r="Z35" s="279"/>
      <c r="AA35" s="279"/>
      <c r="AB35" s="279"/>
      <c r="AC35" s="279"/>
      <c r="AD35" s="279"/>
      <c r="AE35" s="279"/>
      <c r="AF35" s="39"/>
      <c r="AG35" s="39"/>
      <c r="AH35" s="39"/>
      <c r="AI35" s="39"/>
      <c r="AJ35" s="39"/>
      <c r="AK35" s="278">
        <v>0</v>
      </c>
      <c r="AL35" s="279"/>
      <c r="AM35" s="279"/>
      <c r="AN35" s="279"/>
      <c r="AO35" s="279"/>
      <c r="AP35" s="39"/>
      <c r="AQ35" s="39"/>
      <c r="AR35" s="40"/>
    </row>
    <row r="36" spans="1:57" s="3" customFormat="1" ht="14.45" hidden="1" customHeight="1">
      <c r="B36" s="38"/>
      <c r="C36" s="39"/>
      <c r="D36" s="39"/>
      <c r="E36" s="39"/>
      <c r="F36" s="26" t="s">
        <v>44</v>
      </c>
      <c r="G36" s="39"/>
      <c r="H36" s="39"/>
      <c r="I36" s="39"/>
      <c r="J36" s="39"/>
      <c r="K36" s="39"/>
      <c r="L36" s="280">
        <v>0</v>
      </c>
      <c r="M36" s="279"/>
      <c r="N36" s="279"/>
      <c r="O36" s="279"/>
      <c r="P36" s="279"/>
      <c r="Q36" s="39"/>
      <c r="R36" s="39"/>
      <c r="S36" s="39"/>
      <c r="T36" s="39"/>
      <c r="U36" s="39"/>
      <c r="V36" s="39"/>
      <c r="W36" s="278">
        <f>ROUND(BD94 + SUM(CH98:CH102), 2)</f>
        <v>0</v>
      </c>
      <c r="X36" s="279"/>
      <c r="Y36" s="279"/>
      <c r="Z36" s="279"/>
      <c r="AA36" s="279"/>
      <c r="AB36" s="279"/>
      <c r="AC36" s="279"/>
      <c r="AD36" s="279"/>
      <c r="AE36" s="279"/>
      <c r="AF36" s="39"/>
      <c r="AG36" s="39"/>
      <c r="AH36" s="39"/>
      <c r="AI36" s="39"/>
      <c r="AJ36" s="39"/>
      <c r="AK36" s="278">
        <v>0</v>
      </c>
      <c r="AL36" s="279"/>
      <c r="AM36" s="279"/>
      <c r="AN36" s="279"/>
      <c r="AO36" s="279"/>
      <c r="AP36" s="39"/>
      <c r="AQ36" s="39"/>
      <c r="AR36" s="40"/>
    </row>
    <row r="37" spans="1:57" s="2" customFormat="1" ht="6.9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45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46</v>
      </c>
      <c r="U38" s="43"/>
      <c r="V38" s="43"/>
      <c r="W38" s="43"/>
      <c r="X38" s="284" t="s">
        <v>47</v>
      </c>
      <c r="Y38" s="282"/>
      <c r="Z38" s="282"/>
      <c r="AA38" s="282"/>
      <c r="AB38" s="282"/>
      <c r="AC38" s="43"/>
      <c r="AD38" s="43"/>
      <c r="AE38" s="43"/>
      <c r="AF38" s="43"/>
      <c r="AG38" s="43"/>
      <c r="AH38" s="43"/>
      <c r="AI38" s="43"/>
      <c r="AJ38" s="43"/>
      <c r="AK38" s="281">
        <f>SUM(AK29:AK36)</f>
        <v>0</v>
      </c>
      <c r="AL38" s="282"/>
      <c r="AM38" s="282"/>
      <c r="AN38" s="282"/>
      <c r="AO38" s="283"/>
      <c r="AP38" s="41"/>
      <c r="AQ38" s="41"/>
      <c r="AR38" s="35"/>
      <c r="BE38" s="32"/>
    </row>
    <row r="39" spans="1:57" s="2" customFormat="1" ht="6.95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5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2"/>
      <c r="B60" s="33"/>
      <c r="C60" s="34"/>
      <c r="D60" s="50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50</v>
      </c>
      <c r="AI60" s="37"/>
      <c r="AJ60" s="37"/>
      <c r="AK60" s="37"/>
      <c r="AL60" s="37"/>
      <c r="AM60" s="50" t="s">
        <v>51</v>
      </c>
      <c r="AN60" s="37"/>
      <c r="AO60" s="37"/>
      <c r="AP60" s="34"/>
      <c r="AQ60" s="34"/>
      <c r="AR60" s="35"/>
      <c r="BE60" s="32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2"/>
      <c r="B75" s="33"/>
      <c r="C75" s="34"/>
      <c r="D75" s="50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50</v>
      </c>
      <c r="AI75" s="37"/>
      <c r="AJ75" s="37"/>
      <c r="AK75" s="37"/>
      <c r="AL75" s="37"/>
      <c r="AM75" s="50" t="s">
        <v>51</v>
      </c>
      <c r="AN75" s="37"/>
      <c r="AO75" s="37"/>
      <c r="AP75" s="34"/>
      <c r="AQ75" s="34"/>
      <c r="AR75" s="35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4.95" customHeight="1">
      <c r="A82" s="32"/>
      <c r="B82" s="33"/>
      <c r="C82" s="20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01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6" t="str">
        <f>K6</f>
        <v>Byty náměstí Svobody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238" t="str">
        <f>IF(AN8= "","",AN8)</f>
        <v>31. 10. 2020</v>
      </c>
      <c r="AN87" s="238"/>
      <c r="AO87" s="34"/>
      <c r="AP87" s="34"/>
      <c r="AQ87" s="34"/>
      <c r="AR87" s="35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15.2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245" t="str">
        <f>IF(E17="","",E17)</f>
        <v xml:space="preserve"> </v>
      </c>
      <c r="AN89" s="246"/>
      <c r="AO89" s="246"/>
      <c r="AP89" s="246"/>
      <c r="AQ89" s="34"/>
      <c r="AR89" s="35"/>
      <c r="AS89" s="239" t="s">
        <v>55</v>
      </c>
      <c r="AT89" s="240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245" t="str">
        <f>IF(E20="","",E20)</f>
        <v xml:space="preserve"> </v>
      </c>
      <c r="AN90" s="246"/>
      <c r="AO90" s="246"/>
      <c r="AP90" s="246"/>
      <c r="AQ90" s="34"/>
      <c r="AR90" s="35"/>
      <c r="AS90" s="241"/>
      <c r="AT90" s="242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3"/>
      <c r="AT91" s="244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1" t="s">
        <v>56</v>
      </c>
      <c r="D92" s="248"/>
      <c r="E92" s="248"/>
      <c r="F92" s="248"/>
      <c r="G92" s="248"/>
      <c r="H92" s="71"/>
      <c r="I92" s="249" t="s">
        <v>57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7" t="s">
        <v>58</v>
      </c>
      <c r="AH92" s="248"/>
      <c r="AI92" s="248"/>
      <c r="AJ92" s="248"/>
      <c r="AK92" s="248"/>
      <c r="AL92" s="248"/>
      <c r="AM92" s="248"/>
      <c r="AN92" s="249" t="s">
        <v>59</v>
      </c>
      <c r="AO92" s="248"/>
      <c r="AP92" s="250"/>
      <c r="AQ92" s="72" t="s">
        <v>60</v>
      </c>
      <c r="AR92" s="35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 t="shared" ref="AZ94:BD95" si="0">ROUND(AZ95,2)</f>
        <v>0</v>
      </c>
      <c r="BA94" s="86">
        <f t="shared" si="0"/>
        <v>0</v>
      </c>
      <c r="BB94" s="86">
        <f t="shared" si="0"/>
        <v>0</v>
      </c>
      <c r="BC94" s="86">
        <f t="shared" si="0"/>
        <v>0</v>
      </c>
      <c r="BD94" s="88">
        <f t="shared" si="0"/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16.5" customHeight="1">
      <c r="B95" s="91"/>
      <c r="C95" s="92"/>
      <c r="D95" s="252" t="s">
        <v>79</v>
      </c>
      <c r="E95" s="252"/>
      <c r="F95" s="252"/>
      <c r="G95" s="252"/>
      <c r="H95" s="252"/>
      <c r="I95" s="93"/>
      <c r="J95" s="252" t="s">
        <v>80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3">
        <f>ROUND(AG96,2)</f>
        <v>0</v>
      </c>
      <c r="AH95" s="254"/>
      <c r="AI95" s="254"/>
      <c r="AJ95" s="254"/>
      <c r="AK95" s="254"/>
      <c r="AL95" s="254"/>
      <c r="AM95" s="254"/>
      <c r="AN95" s="255">
        <f>SUM(AG95,AT95)</f>
        <v>0</v>
      </c>
      <c r="AO95" s="254"/>
      <c r="AP95" s="254"/>
      <c r="AQ95" s="94" t="s">
        <v>81</v>
      </c>
      <c r="AR95" s="95"/>
      <c r="AS95" s="96">
        <f>ROUND(AS96,2)</f>
        <v>0</v>
      </c>
      <c r="AT95" s="97">
        <f>ROUND(SUM(AV95:AW95),2)</f>
        <v>0</v>
      </c>
      <c r="AU95" s="98">
        <f>ROUND(AU96,5)</f>
        <v>0</v>
      </c>
      <c r="AV95" s="97">
        <f>ROUND(AZ95*L32,2)</f>
        <v>0</v>
      </c>
      <c r="AW95" s="97">
        <f>ROUND(BA95*L33,2)</f>
        <v>0</v>
      </c>
      <c r="AX95" s="97">
        <f>ROUND(BB95*L32,2)</f>
        <v>0</v>
      </c>
      <c r="AY95" s="97">
        <f>ROUND(BC95*L33,2)</f>
        <v>0</v>
      </c>
      <c r="AZ95" s="97">
        <f t="shared" si="0"/>
        <v>0</v>
      </c>
      <c r="BA95" s="97">
        <f t="shared" si="0"/>
        <v>0</v>
      </c>
      <c r="BB95" s="97">
        <f t="shared" si="0"/>
        <v>0</v>
      </c>
      <c r="BC95" s="97">
        <f t="shared" si="0"/>
        <v>0</v>
      </c>
      <c r="BD95" s="99">
        <f t="shared" si="0"/>
        <v>0</v>
      </c>
      <c r="BS95" s="100" t="s">
        <v>74</v>
      </c>
      <c r="BT95" s="100" t="s">
        <v>82</v>
      </c>
      <c r="BU95" s="100" t="s">
        <v>76</v>
      </c>
      <c r="BV95" s="100" t="s">
        <v>77</v>
      </c>
      <c r="BW95" s="100" t="s">
        <v>83</v>
      </c>
      <c r="BX95" s="100" t="s">
        <v>5</v>
      </c>
      <c r="CL95" s="100" t="s">
        <v>1</v>
      </c>
      <c r="CM95" s="100" t="s">
        <v>82</v>
      </c>
    </row>
    <row r="96" spans="1:91" s="4" customFormat="1" ht="16.5" customHeight="1">
      <c r="A96" s="101" t="s">
        <v>84</v>
      </c>
      <c r="B96" s="56"/>
      <c r="C96" s="102"/>
      <c r="D96" s="102"/>
      <c r="E96" s="256" t="s">
        <v>85</v>
      </c>
      <c r="F96" s="256"/>
      <c r="G96" s="256"/>
      <c r="H96" s="256"/>
      <c r="I96" s="256"/>
      <c r="J96" s="102"/>
      <c r="K96" s="256" t="s">
        <v>86</v>
      </c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7">
        <f>'06 - Byt č. 54, dveře č.2...'!J34</f>
        <v>0</v>
      </c>
      <c r="AH96" s="258"/>
      <c r="AI96" s="258"/>
      <c r="AJ96" s="258"/>
      <c r="AK96" s="258"/>
      <c r="AL96" s="258"/>
      <c r="AM96" s="258"/>
      <c r="AN96" s="257">
        <f>SUM(AG96,AT96)</f>
        <v>0</v>
      </c>
      <c r="AO96" s="258"/>
      <c r="AP96" s="258"/>
      <c r="AQ96" s="103" t="s">
        <v>87</v>
      </c>
      <c r="AR96" s="58"/>
      <c r="AS96" s="104">
        <v>0</v>
      </c>
      <c r="AT96" s="105">
        <f>ROUND(SUM(AV96:AW96),2)</f>
        <v>0</v>
      </c>
      <c r="AU96" s="106">
        <f>'06 - Byt č. 54, dveře č.2...'!P155</f>
        <v>0</v>
      </c>
      <c r="AV96" s="105">
        <f>'06 - Byt č. 54, dveře č.2...'!J37</f>
        <v>0</v>
      </c>
      <c r="AW96" s="105">
        <f>'06 - Byt č. 54, dveře č.2...'!J38</f>
        <v>0</v>
      </c>
      <c r="AX96" s="105">
        <f>'06 - Byt č. 54, dveře č.2...'!J39</f>
        <v>0</v>
      </c>
      <c r="AY96" s="105">
        <f>'06 - Byt č. 54, dveře č.2...'!J40</f>
        <v>0</v>
      </c>
      <c r="AZ96" s="105">
        <f>'06 - Byt č. 54, dveře č.2...'!F37</f>
        <v>0</v>
      </c>
      <c r="BA96" s="105">
        <f>'06 - Byt č. 54, dveře č.2...'!F38</f>
        <v>0</v>
      </c>
      <c r="BB96" s="105">
        <f>'06 - Byt č. 54, dveře č.2...'!F39</f>
        <v>0</v>
      </c>
      <c r="BC96" s="105">
        <f>'06 - Byt č. 54, dveře č.2...'!F40</f>
        <v>0</v>
      </c>
      <c r="BD96" s="107">
        <f>'06 - Byt č. 54, dveře č.2...'!F41</f>
        <v>0</v>
      </c>
      <c r="BT96" s="108" t="s">
        <v>88</v>
      </c>
      <c r="BV96" s="108" t="s">
        <v>77</v>
      </c>
      <c r="BW96" s="108" t="s">
        <v>89</v>
      </c>
      <c r="BX96" s="108" t="s">
        <v>83</v>
      </c>
      <c r="CL96" s="108" t="s">
        <v>1</v>
      </c>
    </row>
    <row r="97" spans="1:89" ht="11.25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pans="1:89" s="2" customFormat="1" ht="30" customHeight="1">
      <c r="A98" s="32"/>
      <c r="B98" s="33"/>
      <c r="C98" s="80" t="s">
        <v>90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263">
        <f>ROUND(SUM(AG99:AG102), 2)</f>
        <v>0</v>
      </c>
      <c r="AH98" s="263"/>
      <c r="AI98" s="263"/>
      <c r="AJ98" s="263"/>
      <c r="AK98" s="263"/>
      <c r="AL98" s="263"/>
      <c r="AM98" s="263"/>
      <c r="AN98" s="263">
        <f>ROUND(SUM(AN99:AN102), 2)</f>
        <v>0</v>
      </c>
      <c r="AO98" s="263"/>
      <c r="AP98" s="263"/>
      <c r="AQ98" s="109"/>
      <c r="AR98" s="35"/>
      <c r="AS98" s="73" t="s">
        <v>91</v>
      </c>
      <c r="AT98" s="74" t="s">
        <v>92</v>
      </c>
      <c r="AU98" s="74" t="s">
        <v>39</v>
      </c>
      <c r="AV98" s="75" t="s">
        <v>62</v>
      </c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89" s="2" customFormat="1" ht="19.899999999999999" customHeight="1">
      <c r="A99" s="32"/>
      <c r="B99" s="33"/>
      <c r="C99" s="34"/>
      <c r="D99" s="260" t="s">
        <v>93</v>
      </c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34"/>
      <c r="AD99" s="34"/>
      <c r="AE99" s="34"/>
      <c r="AF99" s="34"/>
      <c r="AG99" s="259">
        <f>ROUND(AG94 * AS99, 2)</f>
        <v>0</v>
      </c>
      <c r="AH99" s="257"/>
      <c r="AI99" s="257"/>
      <c r="AJ99" s="257"/>
      <c r="AK99" s="257"/>
      <c r="AL99" s="257"/>
      <c r="AM99" s="257"/>
      <c r="AN99" s="257">
        <f>ROUND(AG99 + AV99, 2)</f>
        <v>0</v>
      </c>
      <c r="AO99" s="257"/>
      <c r="AP99" s="257"/>
      <c r="AQ99" s="34"/>
      <c r="AR99" s="35"/>
      <c r="AS99" s="112">
        <v>0</v>
      </c>
      <c r="AT99" s="113" t="s">
        <v>94</v>
      </c>
      <c r="AU99" s="113" t="s">
        <v>40</v>
      </c>
      <c r="AV99" s="114">
        <f>ROUND(IF(AU99="základní",AG99*L32,IF(AU99="snížená",AG99*L33,0)), 2)</f>
        <v>0</v>
      </c>
      <c r="AW99" s="32"/>
      <c r="AX99" s="32"/>
      <c r="AY99" s="32"/>
      <c r="AZ99" s="32"/>
      <c r="BA99" s="32"/>
      <c r="BB99" s="32"/>
      <c r="BC99" s="32"/>
      <c r="BD99" s="32"/>
      <c r="BE99" s="32"/>
      <c r="BV99" s="14" t="s">
        <v>95</v>
      </c>
      <c r="BY99" s="115">
        <f>IF(AU99="základní",AV99,0)</f>
        <v>0</v>
      </c>
      <c r="BZ99" s="115">
        <f>IF(AU99="snížená",AV99,0)</f>
        <v>0</v>
      </c>
      <c r="CA99" s="115">
        <v>0</v>
      </c>
      <c r="CB99" s="115">
        <v>0</v>
      </c>
      <c r="CC99" s="115">
        <v>0</v>
      </c>
      <c r="CD99" s="115">
        <f>IF(AU99="základní",AG99,0)</f>
        <v>0</v>
      </c>
      <c r="CE99" s="115">
        <f>IF(AU99="snížená",AG99,0)</f>
        <v>0</v>
      </c>
      <c r="CF99" s="115">
        <f>IF(AU99="zákl. přenesená",AG99,0)</f>
        <v>0</v>
      </c>
      <c r="CG99" s="115">
        <f>IF(AU99="sníž. přenesená",AG99,0)</f>
        <v>0</v>
      </c>
      <c r="CH99" s="115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pans="1:89" s="2" customFormat="1" ht="19.899999999999999" customHeight="1">
      <c r="A100" s="32"/>
      <c r="B100" s="33"/>
      <c r="C100" s="34"/>
      <c r="D100" s="261" t="s">
        <v>96</v>
      </c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34"/>
      <c r="AD100" s="34"/>
      <c r="AE100" s="34"/>
      <c r="AF100" s="34"/>
      <c r="AG100" s="259">
        <f>ROUND(AG94 * AS100, 2)</f>
        <v>0</v>
      </c>
      <c r="AH100" s="257"/>
      <c r="AI100" s="257"/>
      <c r="AJ100" s="257"/>
      <c r="AK100" s="257"/>
      <c r="AL100" s="257"/>
      <c r="AM100" s="257"/>
      <c r="AN100" s="257">
        <f>ROUND(AG100 + AV100, 2)</f>
        <v>0</v>
      </c>
      <c r="AO100" s="257"/>
      <c r="AP100" s="257"/>
      <c r="AQ100" s="34"/>
      <c r="AR100" s="35"/>
      <c r="AS100" s="112">
        <v>0</v>
      </c>
      <c r="AT100" s="113" t="s">
        <v>94</v>
      </c>
      <c r="AU100" s="113" t="s">
        <v>40</v>
      </c>
      <c r="AV100" s="114">
        <f>ROUND(IF(AU100="základní",AG100*L32,IF(AU100="snížená",AG100*L33,0)), 2)</f>
        <v>0</v>
      </c>
      <c r="AW100" s="32"/>
      <c r="AX100" s="32"/>
      <c r="AY100" s="32"/>
      <c r="AZ100" s="32"/>
      <c r="BA100" s="32"/>
      <c r="BB100" s="32"/>
      <c r="BC100" s="32"/>
      <c r="BD100" s="32"/>
      <c r="BE100" s="32"/>
      <c r="BV100" s="14" t="s">
        <v>97</v>
      </c>
      <c r="BY100" s="115">
        <f>IF(AU100="základní",AV100,0)</f>
        <v>0</v>
      </c>
      <c r="BZ100" s="115">
        <f>IF(AU100="snížená",AV100,0)</f>
        <v>0</v>
      </c>
      <c r="CA100" s="115">
        <v>0</v>
      </c>
      <c r="CB100" s="115">
        <v>0</v>
      </c>
      <c r="CC100" s="115">
        <v>0</v>
      </c>
      <c r="CD100" s="115">
        <f>IF(AU100="základní",AG100,0)</f>
        <v>0</v>
      </c>
      <c r="CE100" s="115">
        <f>IF(AU100="snížená",AG100,0)</f>
        <v>0</v>
      </c>
      <c r="CF100" s="115">
        <f>IF(AU100="zákl. přenesená",AG100,0)</f>
        <v>0</v>
      </c>
      <c r="CG100" s="115">
        <f>IF(AU100="sníž. přenesená",AG100,0)</f>
        <v>0</v>
      </c>
      <c r="CH100" s="115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2"/>
      <c r="B101" s="33"/>
      <c r="C101" s="34"/>
      <c r="D101" s="261" t="s">
        <v>96</v>
      </c>
      <c r="E101" s="260"/>
      <c r="F101" s="260"/>
      <c r="G101" s="260"/>
      <c r="H101" s="260"/>
      <c r="I101" s="260"/>
      <c r="J101" s="260"/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34"/>
      <c r="AD101" s="34"/>
      <c r="AE101" s="34"/>
      <c r="AF101" s="34"/>
      <c r="AG101" s="259">
        <f>ROUND(AG94 * AS101, 2)</f>
        <v>0</v>
      </c>
      <c r="AH101" s="257"/>
      <c r="AI101" s="257"/>
      <c r="AJ101" s="257"/>
      <c r="AK101" s="257"/>
      <c r="AL101" s="257"/>
      <c r="AM101" s="257"/>
      <c r="AN101" s="257">
        <f>ROUND(AG101 + AV101, 2)</f>
        <v>0</v>
      </c>
      <c r="AO101" s="257"/>
      <c r="AP101" s="257"/>
      <c r="AQ101" s="34"/>
      <c r="AR101" s="35"/>
      <c r="AS101" s="112">
        <v>0</v>
      </c>
      <c r="AT101" s="113" t="s">
        <v>94</v>
      </c>
      <c r="AU101" s="113" t="s">
        <v>40</v>
      </c>
      <c r="AV101" s="114">
        <f>ROUND(IF(AU101="základní",AG101*L32,IF(AU101="snížená",AG101*L33,0)), 2)</f>
        <v>0</v>
      </c>
      <c r="AW101" s="32"/>
      <c r="AX101" s="32"/>
      <c r="AY101" s="32"/>
      <c r="AZ101" s="32"/>
      <c r="BA101" s="32"/>
      <c r="BB101" s="32"/>
      <c r="BC101" s="32"/>
      <c r="BD101" s="32"/>
      <c r="BE101" s="32"/>
      <c r="BV101" s="14" t="s">
        <v>97</v>
      </c>
      <c r="BY101" s="115">
        <f>IF(AU101="základní",AV101,0)</f>
        <v>0</v>
      </c>
      <c r="BZ101" s="115">
        <f>IF(AU101="snížená",AV101,0)</f>
        <v>0</v>
      </c>
      <c r="CA101" s="115">
        <v>0</v>
      </c>
      <c r="CB101" s="115">
        <v>0</v>
      </c>
      <c r="CC101" s="115">
        <v>0</v>
      </c>
      <c r="CD101" s="115">
        <f>IF(AU101="základní",AG101,0)</f>
        <v>0</v>
      </c>
      <c r="CE101" s="115">
        <f>IF(AU101="snížená",AG101,0)</f>
        <v>0</v>
      </c>
      <c r="CF101" s="115">
        <f>IF(AU101="zákl. přenesená",AG101,0)</f>
        <v>0</v>
      </c>
      <c r="CG101" s="115">
        <f>IF(AU101="sníž. přenesená",AG101,0)</f>
        <v>0</v>
      </c>
      <c r="CH101" s="115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9.899999999999999" customHeight="1">
      <c r="A102" s="32"/>
      <c r="B102" s="33"/>
      <c r="C102" s="34"/>
      <c r="D102" s="261" t="s">
        <v>96</v>
      </c>
      <c r="E102" s="260"/>
      <c r="F102" s="260"/>
      <c r="G102" s="260"/>
      <c r="H102" s="260"/>
      <c r="I102" s="260"/>
      <c r="J102" s="260"/>
      <c r="K102" s="260"/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34"/>
      <c r="AD102" s="34"/>
      <c r="AE102" s="34"/>
      <c r="AF102" s="34"/>
      <c r="AG102" s="259">
        <f>ROUND(AG94 * AS102, 2)</f>
        <v>0</v>
      </c>
      <c r="AH102" s="257"/>
      <c r="AI102" s="257"/>
      <c r="AJ102" s="257"/>
      <c r="AK102" s="257"/>
      <c r="AL102" s="257"/>
      <c r="AM102" s="257"/>
      <c r="AN102" s="257">
        <f>ROUND(AG102 + AV102, 2)</f>
        <v>0</v>
      </c>
      <c r="AO102" s="257"/>
      <c r="AP102" s="257"/>
      <c r="AQ102" s="34"/>
      <c r="AR102" s="35"/>
      <c r="AS102" s="116">
        <v>0</v>
      </c>
      <c r="AT102" s="117" t="s">
        <v>94</v>
      </c>
      <c r="AU102" s="117" t="s">
        <v>40</v>
      </c>
      <c r="AV102" s="107">
        <f>ROUND(IF(AU102="základní",AG102*L32,IF(AU102="snížená",AG102*L33,0)), 2)</f>
        <v>0</v>
      </c>
      <c r="AW102" s="32"/>
      <c r="AX102" s="32"/>
      <c r="AY102" s="32"/>
      <c r="AZ102" s="32"/>
      <c r="BA102" s="32"/>
      <c r="BB102" s="32"/>
      <c r="BC102" s="32"/>
      <c r="BD102" s="32"/>
      <c r="BE102" s="32"/>
      <c r="BV102" s="14" t="s">
        <v>97</v>
      </c>
      <c r="BY102" s="115">
        <f>IF(AU102="základní",AV102,0)</f>
        <v>0</v>
      </c>
      <c r="BZ102" s="115">
        <f>IF(AU102="snížená",AV102,0)</f>
        <v>0</v>
      </c>
      <c r="CA102" s="115">
        <v>0</v>
      </c>
      <c r="CB102" s="115">
        <v>0</v>
      </c>
      <c r="CC102" s="115">
        <v>0</v>
      </c>
      <c r="CD102" s="115">
        <f>IF(AU102="základní",AG102,0)</f>
        <v>0</v>
      </c>
      <c r="CE102" s="115">
        <f>IF(AU102="snížená",AG102,0)</f>
        <v>0</v>
      </c>
      <c r="CF102" s="115">
        <f>IF(AU102="zákl. přenesená",AG102,0)</f>
        <v>0</v>
      </c>
      <c r="CG102" s="115">
        <f>IF(AU102="sníž. přenesená",AG102,0)</f>
        <v>0</v>
      </c>
      <c r="CH102" s="115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pans="1:89" s="2" customFormat="1" ht="10.9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pans="1:89" s="2" customFormat="1" ht="30" customHeight="1">
      <c r="A104" s="32"/>
      <c r="B104" s="33"/>
      <c r="C104" s="118" t="s">
        <v>98</v>
      </c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264">
        <f>ROUND(AG94 + AG98, 2)</f>
        <v>0</v>
      </c>
      <c r="AH104" s="264"/>
      <c r="AI104" s="264"/>
      <c r="AJ104" s="264"/>
      <c r="AK104" s="264"/>
      <c r="AL104" s="264"/>
      <c r="AM104" s="264"/>
      <c r="AN104" s="264">
        <f>ROUND(AN94 + AN98, 2)</f>
        <v>0</v>
      </c>
      <c r="AO104" s="264"/>
      <c r="AP104" s="264"/>
      <c r="AQ104" s="119"/>
      <c r="AR104" s="35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  <row r="105" spans="1:89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35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</row>
  </sheetData>
  <sheetProtection algorithmName="SHA-512" hashValue="jxDJtwGZtEemFl+YqLSyQsiEZwtZmwnsOAWZ9KSSwsxFeHyvBOUmThqYl2Zso6h3x0upEvQygiVFIE6utQJ9dQ==" saltValue="LgfRXZD5S8PDhFHoiw7BCJz79w90pc6G3pUglyAVoXqKTYjGeQZJYLV0qqj+YkaN/mFO1+QqQMSYbZ5y7KfoUw==" spinCount="100000" sheet="1" objects="1" scenarios="1" formatColumns="0" formatRows="0"/>
  <mergeCells count="64">
    <mergeCell ref="AK38:AO38"/>
    <mergeCell ref="X38:AB38"/>
    <mergeCell ref="AR2:BE2"/>
    <mergeCell ref="AK35:AO35"/>
    <mergeCell ref="W35:AE35"/>
    <mergeCell ref="L35:P35"/>
    <mergeCell ref="L36:P36"/>
    <mergeCell ref="AK36:AO36"/>
    <mergeCell ref="W36:AE36"/>
    <mergeCell ref="W33:AE33"/>
    <mergeCell ref="AK33:AO33"/>
    <mergeCell ref="L33:P33"/>
    <mergeCell ref="W34:AE34"/>
    <mergeCell ref="L34:P34"/>
    <mergeCell ref="AK34:AO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E96:I96"/>
    <mergeCell ref="K96:AF96"/>
    <mergeCell ref="AG96:AM96"/>
    <mergeCell ref="AN96:AP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6 - Byt č. 54, dveře č.2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4" t="s">
        <v>89</v>
      </c>
    </row>
    <row r="3" spans="1:46" s="1" customFormat="1" ht="6.95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pans="1:46" s="1" customFormat="1" ht="24.95" customHeight="1">
      <c r="B4" s="17"/>
      <c r="D4" s="123" t="s">
        <v>99</v>
      </c>
      <c r="L4" s="17"/>
      <c r="M4" s="12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5" t="s">
        <v>16</v>
      </c>
      <c r="L6" s="17"/>
    </row>
    <row r="7" spans="1:46" s="1" customFormat="1" ht="16.5" customHeight="1">
      <c r="B7" s="17"/>
      <c r="E7" s="286" t="str">
        <f>'Rekapitulace stavby'!K6</f>
        <v>Byty náměstí Svobody</v>
      </c>
      <c r="F7" s="287"/>
      <c r="G7" s="287"/>
      <c r="H7" s="287"/>
      <c r="L7" s="17"/>
    </row>
    <row r="8" spans="1:46" s="1" customFormat="1" ht="12" customHeight="1">
      <c r="B8" s="17"/>
      <c r="D8" s="125" t="s">
        <v>100</v>
      </c>
      <c r="L8" s="17"/>
    </row>
    <row r="9" spans="1:46" s="2" customFormat="1" ht="16.5" customHeight="1">
      <c r="A9" s="32"/>
      <c r="B9" s="35"/>
      <c r="C9" s="32"/>
      <c r="D9" s="32"/>
      <c r="E9" s="286" t="s">
        <v>101</v>
      </c>
      <c r="F9" s="288"/>
      <c r="G9" s="288"/>
      <c r="H9" s="28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5" t="s">
        <v>102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89" t="s">
        <v>103</v>
      </c>
      <c r="F11" s="288"/>
      <c r="G11" s="288"/>
      <c r="H11" s="288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5" t="s">
        <v>18</v>
      </c>
      <c r="E13" s="32"/>
      <c r="F13" s="108" t="s">
        <v>1</v>
      </c>
      <c r="G13" s="32"/>
      <c r="H13" s="32"/>
      <c r="I13" s="125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5" t="s">
        <v>20</v>
      </c>
      <c r="E14" s="32"/>
      <c r="F14" s="108" t="s">
        <v>21</v>
      </c>
      <c r="G14" s="32"/>
      <c r="H14" s="32"/>
      <c r="I14" s="125" t="s">
        <v>22</v>
      </c>
      <c r="J14" s="126" t="str">
        <f>'Rekapitulace stavby'!AN8</f>
        <v>31. 10. 2020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5" t="s">
        <v>24</v>
      </c>
      <c r="E16" s="32"/>
      <c r="F16" s="32"/>
      <c r="G16" s="32"/>
      <c r="H16" s="32"/>
      <c r="I16" s="125" t="s">
        <v>25</v>
      </c>
      <c r="J16" s="108" t="str">
        <f>IF('Rekapitulace stavby'!AN10="","",'Rekapitulace stavby'!AN10)</f>
        <v/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tr">
        <f>IF('Rekapitulace stavby'!E11="","",'Rekapitulace stavby'!E11)</f>
        <v xml:space="preserve"> </v>
      </c>
      <c r="F17" s="32"/>
      <c r="G17" s="32"/>
      <c r="H17" s="32"/>
      <c r="I17" s="125" t="s">
        <v>26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5" t="s">
        <v>27</v>
      </c>
      <c r="E19" s="32"/>
      <c r="F19" s="32"/>
      <c r="G19" s="32"/>
      <c r="H19" s="32"/>
      <c r="I19" s="125" t="s">
        <v>25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0" t="str">
        <f>'Rekapitulace stavby'!E14</f>
        <v>Vyplň údaj</v>
      </c>
      <c r="F20" s="291"/>
      <c r="G20" s="291"/>
      <c r="H20" s="291"/>
      <c r="I20" s="125" t="s">
        <v>26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5" t="s">
        <v>29</v>
      </c>
      <c r="E22" s="32"/>
      <c r="F22" s="32"/>
      <c r="G22" s="32"/>
      <c r="H22" s="32"/>
      <c r="I22" s="125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25" t="s">
        <v>26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5" t="s">
        <v>31</v>
      </c>
      <c r="E25" s="32"/>
      <c r="F25" s="32"/>
      <c r="G25" s="32"/>
      <c r="H25" s="32"/>
      <c r="I25" s="125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tr">
        <f>IF('Rekapitulace stavby'!E20="","",'Rekapitulace stavby'!E20)</f>
        <v xml:space="preserve"> </v>
      </c>
      <c r="F26" s="32"/>
      <c r="G26" s="32"/>
      <c r="H26" s="32"/>
      <c r="I26" s="125" t="s">
        <v>26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5" t="s">
        <v>32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27"/>
      <c r="B29" s="128"/>
      <c r="C29" s="127"/>
      <c r="D29" s="127"/>
      <c r="E29" s="292" t="s">
        <v>1</v>
      </c>
      <c r="F29" s="292"/>
      <c r="G29" s="292"/>
      <c r="H29" s="292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0"/>
      <c r="E31" s="130"/>
      <c r="F31" s="130"/>
      <c r="G31" s="130"/>
      <c r="H31" s="130"/>
      <c r="I31" s="130"/>
      <c r="J31" s="130"/>
      <c r="K31" s="130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108" t="s">
        <v>104</v>
      </c>
      <c r="E32" s="32"/>
      <c r="F32" s="32"/>
      <c r="G32" s="32"/>
      <c r="H32" s="32"/>
      <c r="I32" s="32"/>
      <c r="J32" s="131">
        <f>J98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32" t="s">
        <v>93</v>
      </c>
      <c r="E33" s="32"/>
      <c r="F33" s="32"/>
      <c r="G33" s="32"/>
      <c r="H33" s="32"/>
      <c r="I33" s="32"/>
      <c r="J33" s="131">
        <f>J126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5"/>
      <c r="C34" s="32"/>
      <c r="D34" s="133" t="s">
        <v>35</v>
      </c>
      <c r="E34" s="32"/>
      <c r="F34" s="32"/>
      <c r="G34" s="32"/>
      <c r="H34" s="32"/>
      <c r="I34" s="32"/>
      <c r="J34" s="134">
        <f>ROUND(J32 + J33,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5"/>
      <c r="C35" s="32"/>
      <c r="D35" s="130"/>
      <c r="E35" s="130"/>
      <c r="F35" s="130"/>
      <c r="G35" s="130"/>
      <c r="H35" s="130"/>
      <c r="I35" s="130"/>
      <c r="J35" s="130"/>
      <c r="K35" s="130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32"/>
      <c r="F36" s="135" t="s">
        <v>37</v>
      </c>
      <c r="G36" s="32"/>
      <c r="H36" s="32"/>
      <c r="I36" s="135" t="s">
        <v>36</v>
      </c>
      <c r="J36" s="135" t="s">
        <v>38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5"/>
      <c r="C37" s="32"/>
      <c r="D37" s="136" t="s">
        <v>39</v>
      </c>
      <c r="E37" s="125" t="s">
        <v>40</v>
      </c>
      <c r="F37" s="137">
        <f>ROUND((SUM(BE126:BE133) + SUM(BE155:BE402)),  2)</f>
        <v>0</v>
      </c>
      <c r="G37" s="32"/>
      <c r="H37" s="32"/>
      <c r="I37" s="138">
        <v>0.21</v>
      </c>
      <c r="J37" s="137">
        <f>ROUND(((SUM(BE126:BE133) + SUM(BE155:BE402))*I37),  2)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5"/>
      <c r="C38" s="32"/>
      <c r="D38" s="32"/>
      <c r="E38" s="125" t="s">
        <v>41</v>
      </c>
      <c r="F38" s="137">
        <f>ROUND((SUM(BF126:BF133) + SUM(BF155:BF402)),  2)</f>
        <v>0</v>
      </c>
      <c r="G38" s="32"/>
      <c r="H38" s="32"/>
      <c r="I38" s="138">
        <v>0.15</v>
      </c>
      <c r="J38" s="137">
        <f>ROUND(((SUM(BF126:BF133) + SUM(BF155:BF402))*I38),  2)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5" t="s">
        <v>42</v>
      </c>
      <c r="F39" s="137">
        <f>ROUND((SUM(BG126:BG133) + SUM(BG155:BG402)),  2)</f>
        <v>0</v>
      </c>
      <c r="G39" s="32"/>
      <c r="H39" s="32"/>
      <c r="I39" s="138">
        <v>0.21</v>
      </c>
      <c r="J39" s="13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5"/>
      <c r="C40" s="32"/>
      <c r="D40" s="32"/>
      <c r="E40" s="125" t="s">
        <v>43</v>
      </c>
      <c r="F40" s="137">
        <f>ROUND((SUM(BH126:BH133) + SUM(BH155:BH402)),  2)</f>
        <v>0</v>
      </c>
      <c r="G40" s="32"/>
      <c r="H40" s="32"/>
      <c r="I40" s="138">
        <v>0.15</v>
      </c>
      <c r="J40" s="137">
        <f>0</f>
        <v>0</v>
      </c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5"/>
      <c r="C41" s="32"/>
      <c r="D41" s="32"/>
      <c r="E41" s="125" t="s">
        <v>44</v>
      </c>
      <c r="F41" s="137">
        <f>ROUND((SUM(BI126:BI133) + SUM(BI155:BI402)),  2)</f>
        <v>0</v>
      </c>
      <c r="G41" s="32"/>
      <c r="H41" s="32"/>
      <c r="I41" s="138">
        <v>0</v>
      </c>
      <c r="J41" s="137">
        <f>0</f>
        <v>0</v>
      </c>
      <c r="K41" s="32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5"/>
      <c r="C43" s="139"/>
      <c r="D43" s="140" t="s">
        <v>45</v>
      </c>
      <c r="E43" s="141"/>
      <c r="F43" s="141"/>
      <c r="G43" s="142" t="s">
        <v>46</v>
      </c>
      <c r="H43" s="143" t="s">
        <v>47</v>
      </c>
      <c r="I43" s="141"/>
      <c r="J43" s="144">
        <f>SUM(J34:J41)</f>
        <v>0</v>
      </c>
      <c r="K43" s="145"/>
      <c r="L43" s="49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4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6" t="s">
        <v>48</v>
      </c>
      <c r="E50" s="147"/>
      <c r="F50" s="147"/>
      <c r="G50" s="146" t="s">
        <v>49</v>
      </c>
      <c r="H50" s="147"/>
      <c r="I50" s="147"/>
      <c r="J50" s="147"/>
      <c r="K50" s="147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8" t="s">
        <v>50</v>
      </c>
      <c r="E61" s="149"/>
      <c r="F61" s="150" t="s">
        <v>51</v>
      </c>
      <c r="G61" s="148" t="s">
        <v>50</v>
      </c>
      <c r="H61" s="149"/>
      <c r="I61" s="149"/>
      <c r="J61" s="151" t="s">
        <v>51</v>
      </c>
      <c r="K61" s="14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6" t="s">
        <v>52</v>
      </c>
      <c r="E65" s="152"/>
      <c r="F65" s="152"/>
      <c r="G65" s="146" t="s">
        <v>53</v>
      </c>
      <c r="H65" s="152"/>
      <c r="I65" s="152"/>
      <c r="J65" s="152"/>
      <c r="K65" s="15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8" t="s">
        <v>50</v>
      </c>
      <c r="E76" s="149"/>
      <c r="F76" s="150" t="s">
        <v>51</v>
      </c>
      <c r="G76" s="148" t="s">
        <v>50</v>
      </c>
      <c r="H76" s="149"/>
      <c r="I76" s="149"/>
      <c r="J76" s="151" t="s">
        <v>51</v>
      </c>
      <c r="K76" s="14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0" t="s">
        <v>105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3" t="str">
        <f>E7</f>
        <v>Byty náměstí Svobody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2"/>
      <c r="B87" s="33"/>
      <c r="C87" s="34"/>
      <c r="D87" s="34"/>
      <c r="E87" s="293" t="s">
        <v>101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6" t="s">
        <v>102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36" t="str">
        <f>E11</f>
        <v>06 - Byt č. 54, dveře č.24,3.NP, 4. schodiště</v>
      </c>
      <c r="F89" s="295"/>
      <c r="G89" s="295"/>
      <c r="H89" s="295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26" t="s">
        <v>22</v>
      </c>
      <c r="J91" s="64" t="str">
        <f>IF(J14="","",J14)</f>
        <v>31. 10. 2020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6" t="s">
        <v>24</v>
      </c>
      <c r="D93" s="34"/>
      <c r="E93" s="34"/>
      <c r="F93" s="24" t="str">
        <f>E17</f>
        <v xml:space="preserve"> </v>
      </c>
      <c r="G93" s="34"/>
      <c r="H93" s="34"/>
      <c r="I93" s="26" t="s">
        <v>29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6" t="s">
        <v>27</v>
      </c>
      <c r="D94" s="34"/>
      <c r="E94" s="34"/>
      <c r="F94" s="24" t="str">
        <f>IF(E20="","",E20)</f>
        <v>Vyplň údaj</v>
      </c>
      <c r="G94" s="34"/>
      <c r="H94" s="34"/>
      <c r="I94" s="26" t="s">
        <v>31</v>
      </c>
      <c r="J94" s="29" t="str">
        <f>E26</f>
        <v xml:space="preserve"> 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57" t="s">
        <v>106</v>
      </c>
      <c r="D96" s="119"/>
      <c r="E96" s="119"/>
      <c r="F96" s="119"/>
      <c r="G96" s="119"/>
      <c r="H96" s="119"/>
      <c r="I96" s="119"/>
      <c r="J96" s="158" t="s">
        <v>107</v>
      </c>
      <c r="K96" s="119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9" t="s">
        <v>108</v>
      </c>
      <c r="D98" s="34"/>
      <c r="E98" s="34"/>
      <c r="F98" s="34"/>
      <c r="G98" s="34"/>
      <c r="H98" s="34"/>
      <c r="I98" s="34"/>
      <c r="J98" s="82">
        <f>J155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109</v>
      </c>
    </row>
    <row r="99" spans="1:47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3"/>
      <c r="J99" s="164">
        <f>J156</f>
        <v>0</v>
      </c>
      <c r="K99" s="161"/>
      <c r="L99" s="165"/>
    </row>
    <row r="100" spans="1:47" s="10" customFormat="1" ht="19.899999999999999" customHeight="1">
      <c r="B100" s="166"/>
      <c r="C100" s="102"/>
      <c r="D100" s="167" t="s">
        <v>111</v>
      </c>
      <c r="E100" s="168"/>
      <c r="F100" s="168"/>
      <c r="G100" s="168"/>
      <c r="H100" s="168"/>
      <c r="I100" s="168"/>
      <c r="J100" s="169">
        <f>J157</f>
        <v>0</v>
      </c>
      <c r="K100" s="102"/>
      <c r="L100" s="170"/>
    </row>
    <row r="101" spans="1:47" s="10" customFormat="1" ht="19.899999999999999" customHeight="1">
      <c r="B101" s="166"/>
      <c r="C101" s="102"/>
      <c r="D101" s="167" t="s">
        <v>112</v>
      </c>
      <c r="E101" s="168"/>
      <c r="F101" s="168"/>
      <c r="G101" s="168"/>
      <c r="H101" s="168"/>
      <c r="I101" s="168"/>
      <c r="J101" s="169">
        <f>J159</f>
        <v>0</v>
      </c>
      <c r="K101" s="102"/>
      <c r="L101" s="170"/>
    </row>
    <row r="102" spans="1:47" s="10" customFormat="1" ht="19.899999999999999" customHeight="1">
      <c r="B102" s="166"/>
      <c r="C102" s="102"/>
      <c r="D102" s="167" t="s">
        <v>113</v>
      </c>
      <c r="E102" s="168"/>
      <c r="F102" s="168"/>
      <c r="G102" s="168"/>
      <c r="H102" s="168"/>
      <c r="I102" s="168"/>
      <c r="J102" s="169">
        <f>J169</f>
        <v>0</v>
      </c>
      <c r="K102" s="102"/>
      <c r="L102" s="170"/>
    </row>
    <row r="103" spans="1:47" s="10" customFormat="1" ht="19.899999999999999" customHeight="1">
      <c r="B103" s="166"/>
      <c r="C103" s="102"/>
      <c r="D103" s="167" t="s">
        <v>114</v>
      </c>
      <c r="E103" s="168"/>
      <c r="F103" s="168"/>
      <c r="G103" s="168"/>
      <c r="H103" s="168"/>
      <c r="I103" s="168"/>
      <c r="J103" s="169">
        <f>J180</f>
        <v>0</v>
      </c>
      <c r="K103" s="102"/>
      <c r="L103" s="170"/>
    </row>
    <row r="104" spans="1:47" s="10" customFormat="1" ht="19.899999999999999" customHeight="1">
      <c r="B104" s="166"/>
      <c r="C104" s="102"/>
      <c r="D104" s="167" t="s">
        <v>115</v>
      </c>
      <c r="E104" s="168"/>
      <c r="F104" s="168"/>
      <c r="G104" s="168"/>
      <c r="H104" s="168"/>
      <c r="I104" s="168"/>
      <c r="J104" s="169">
        <f>J186</f>
        <v>0</v>
      </c>
      <c r="K104" s="102"/>
      <c r="L104" s="170"/>
    </row>
    <row r="105" spans="1:47" s="9" customFormat="1" ht="24.95" customHeight="1">
      <c r="B105" s="160"/>
      <c r="C105" s="161"/>
      <c r="D105" s="162" t="s">
        <v>116</v>
      </c>
      <c r="E105" s="163"/>
      <c r="F105" s="163"/>
      <c r="G105" s="163"/>
      <c r="H105" s="163"/>
      <c r="I105" s="163"/>
      <c r="J105" s="164">
        <f>J189</f>
        <v>0</v>
      </c>
      <c r="K105" s="161"/>
      <c r="L105" s="165"/>
    </row>
    <row r="106" spans="1:47" s="10" customFormat="1" ht="19.899999999999999" customHeight="1">
      <c r="B106" s="166"/>
      <c r="C106" s="102"/>
      <c r="D106" s="167" t="s">
        <v>117</v>
      </c>
      <c r="E106" s="168"/>
      <c r="F106" s="168"/>
      <c r="G106" s="168"/>
      <c r="H106" s="168"/>
      <c r="I106" s="168"/>
      <c r="J106" s="169">
        <f>J190</f>
        <v>0</v>
      </c>
      <c r="K106" s="102"/>
      <c r="L106" s="170"/>
    </row>
    <row r="107" spans="1:47" s="10" customFormat="1" ht="19.899999999999999" customHeight="1">
      <c r="B107" s="166"/>
      <c r="C107" s="102"/>
      <c r="D107" s="167" t="s">
        <v>118</v>
      </c>
      <c r="E107" s="168"/>
      <c r="F107" s="168"/>
      <c r="G107" s="168"/>
      <c r="H107" s="168"/>
      <c r="I107" s="168"/>
      <c r="J107" s="169">
        <f>J196</f>
        <v>0</v>
      </c>
      <c r="K107" s="102"/>
      <c r="L107" s="170"/>
    </row>
    <row r="108" spans="1:47" s="10" customFormat="1" ht="19.899999999999999" customHeight="1">
      <c r="B108" s="166"/>
      <c r="C108" s="102"/>
      <c r="D108" s="167" t="s">
        <v>119</v>
      </c>
      <c r="E108" s="168"/>
      <c r="F108" s="168"/>
      <c r="G108" s="168"/>
      <c r="H108" s="168"/>
      <c r="I108" s="168"/>
      <c r="J108" s="169">
        <f>J201</f>
        <v>0</v>
      </c>
      <c r="K108" s="102"/>
      <c r="L108" s="170"/>
    </row>
    <row r="109" spans="1:47" s="10" customFormat="1" ht="19.899999999999999" customHeight="1">
      <c r="B109" s="166"/>
      <c r="C109" s="102"/>
      <c r="D109" s="167" t="s">
        <v>120</v>
      </c>
      <c r="E109" s="168"/>
      <c r="F109" s="168"/>
      <c r="G109" s="168"/>
      <c r="H109" s="168"/>
      <c r="I109" s="168"/>
      <c r="J109" s="169">
        <f>J210</f>
        <v>0</v>
      </c>
      <c r="K109" s="102"/>
      <c r="L109" s="170"/>
    </row>
    <row r="110" spans="1:47" s="10" customFormat="1" ht="19.899999999999999" customHeight="1">
      <c r="B110" s="166"/>
      <c r="C110" s="102"/>
      <c r="D110" s="167" t="s">
        <v>121</v>
      </c>
      <c r="E110" s="168"/>
      <c r="F110" s="168"/>
      <c r="G110" s="168"/>
      <c r="H110" s="168"/>
      <c r="I110" s="168"/>
      <c r="J110" s="169">
        <f>J238</f>
        <v>0</v>
      </c>
      <c r="K110" s="102"/>
      <c r="L110" s="170"/>
    </row>
    <row r="111" spans="1:47" s="10" customFormat="1" ht="19.899999999999999" customHeight="1">
      <c r="B111" s="166"/>
      <c r="C111" s="102"/>
      <c r="D111" s="167" t="s">
        <v>122</v>
      </c>
      <c r="E111" s="168"/>
      <c r="F111" s="168"/>
      <c r="G111" s="168"/>
      <c r="H111" s="168"/>
      <c r="I111" s="168"/>
      <c r="J111" s="169">
        <f>J246</f>
        <v>0</v>
      </c>
      <c r="K111" s="102"/>
      <c r="L111" s="170"/>
    </row>
    <row r="112" spans="1:47" s="10" customFormat="1" ht="19.899999999999999" customHeight="1">
      <c r="B112" s="166"/>
      <c r="C112" s="102"/>
      <c r="D112" s="167" t="s">
        <v>123</v>
      </c>
      <c r="E112" s="168"/>
      <c r="F112" s="168"/>
      <c r="G112" s="168"/>
      <c r="H112" s="168"/>
      <c r="I112" s="168"/>
      <c r="J112" s="169">
        <f>J293</f>
        <v>0</v>
      </c>
      <c r="K112" s="102"/>
      <c r="L112" s="170"/>
    </row>
    <row r="113" spans="1:65" s="10" customFormat="1" ht="19.899999999999999" customHeight="1">
      <c r="B113" s="166"/>
      <c r="C113" s="102"/>
      <c r="D113" s="167" t="s">
        <v>124</v>
      </c>
      <c r="E113" s="168"/>
      <c r="F113" s="168"/>
      <c r="G113" s="168"/>
      <c r="H113" s="168"/>
      <c r="I113" s="168"/>
      <c r="J113" s="169">
        <f>J295</f>
        <v>0</v>
      </c>
      <c r="K113" s="102"/>
      <c r="L113" s="170"/>
    </row>
    <row r="114" spans="1:65" s="10" customFormat="1" ht="19.899999999999999" customHeight="1">
      <c r="B114" s="166"/>
      <c r="C114" s="102"/>
      <c r="D114" s="167" t="s">
        <v>125</v>
      </c>
      <c r="E114" s="168"/>
      <c r="F114" s="168"/>
      <c r="G114" s="168"/>
      <c r="H114" s="168"/>
      <c r="I114" s="168"/>
      <c r="J114" s="169">
        <f>J300</f>
        <v>0</v>
      </c>
      <c r="K114" s="102"/>
      <c r="L114" s="170"/>
    </row>
    <row r="115" spans="1:65" s="10" customFormat="1" ht="19.899999999999999" customHeight="1">
      <c r="B115" s="166"/>
      <c r="C115" s="102"/>
      <c r="D115" s="167" t="s">
        <v>126</v>
      </c>
      <c r="E115" s="168"/>
      <c r="F115" s="168"/>
      <c r="G115" s="168"/>
      <c r="H115" s="168"/>
      <c r="I115" s="168"/>
      <c r="J115" s="169">
        <f>J308</f>
        <v>0</v>
      </c>
      <c r="K115" s="102"/>
      <c r="L115" s="170"/>
    </row>
    <row r="116" spans="1:65" s="10" customFormat="1" ht="19.899999999999999" customHeight="1">
      <c r="B116" s="166"/>
      <c r="C116" s="102"/>
      <c r="D116" s="167" t="s">
        <v>127</v>
      </c>
      <c r="E116" s="168"/>
      <c r="F116" s="168"/>
      <c r="G116" s="168"/>
      <c r="H116" s="168"/>
      <c r="I116" s="168"/>
      <c r="J116" s="169">
        <f>J322</f>
        <v>0</v>
      </c>
      <c r="K116" s="102"/>
      <c r="L116" s="170"/>
    </row>
    <row r="117" spans="1:65" s="10" customFormat="1" ht="19.899999999999999" customHeight="1">
      <c r="B117" s="166"/>
      <c r="C117" s="102"/>
      <c r="D117" s="167" t="s">
        <v>128</v>
      </c>
      <c r="E117" s="168"/>
      <c r="F117" s="168"/>
      <c r="G117" s="168"/>
      <c r="H117" s="168"/>
      <c r="I117" s="168"/>
      <c r="J117" s="169">
        <f>J335</f>
        <v>0</v>
      </c>
      <c r="K117" s="102"/>
      <c r="L117" s="170"/>
    </row>
    <row r="118" spans="1:65" s="10" customFormat="1" ht="19.899999999999999" customHeight="1">
      <c r="B118" s="166"/>
      <c r="C118" s="102"/>
      <c r="D118" s="167" t="s">
        <v>129</v>
      </c>
      <c r="E118" s="168"/>
      <c r="F118" s="168"/>
      <c r="G118" s="168"/>
      <c r="H118" s="168"/>
      <c r="I118" s="168"/>
      <c r="J118" s="169">
        <f>J355</f>
        <v>0</v>
      </c>
      <c r="K118" s="102"/>
      <c r="L118" s="170"/>
    </row>
    <row r="119" spans="1:65" s="10" customFormat="1" ht="19.899999999999999" customHeight="1">
      <c r="B119" s="166"/>
      <c r="C119" s="102"/>
      <c r="D119" s="167" t="s">
        <v>130</v>
      </c>
      <c r="E119" s="168"/>
      <c r="F119" s="168"/>
      <c r="G119" s="168"/>
      <c r="H119" s="168"/>
      <c r="I119" s="168"/>
      <c r="J119" s="169">
        <f>J377</f>
        <v>0</v>
      </c>
      <c r="K119" s="102"/>
      <c r="L119" s="170"/>
    </row>
    <row r="120" spans="1:65" s="10" customFormat="1" ht="19.899999999999999" customHeight="1">
      <c r="B120" s="166"/>
      <c r="C120" s="102"/>
      <c r="D120" s="167" t="s">
        <v>131</v>
      </c>
      <c r="E120" s="168"/>
      <c r="F120" s="168"/>
      <c r="G120" s="168"/>
      <c r="H120" s="168"/>
      <c r="I120" s="168"/>
      <c r="J120" s="169">
        <f>J381</f>
        <v>0</v>
      </c>
      <c r="K120" s="102"/>
      <c r="L120" s="170"/>
    </row>
    <row r="121" spans="1:65" s="10" customFormat="1" ht="19.899999999999999" customHeight="1">
      <c r="B121" s="166"/>
      <c r="C121" s="102"/>
      <c r="D121" s="167" t="s">
        <v>132</v>
      </c>
      <c r="E121" s="168"/>
      <c r="F121" s="168"/>
      <c r="G121" s="168"/>
      <c r="H121" s="168"/>
      <c r="I121" s="168"/>
      <c r="J121" s="169">
        <f>J392</f>
        <v>0</v>
      </c>
      <c r="K121" s="102"/>
      <c r="L121" s="170"/>
    </row>
    <row r="122" spans="1:65" s="9" customFormat="1" ht="24.95" customHeight="1">
      <c r="B122" s="160"/>
      <c r="C122" s="161"/>
      <c r="D122" s="162" t="s">
        <v>133</v>
      </c>
      <c r="E122" s="163"/>
      <c r="F122" s="163"/>
      <c r="G122" s="163"/>
      <c r="H122" s="163"/>
      <c r="I122" s="163"/>
      <c r="J122" s="164">
        <f>J400</f>
        <v>0</v>
      </c>
      <c r="K122" s="161"/>
      <c r="L122" s="165"/>
    </row>
    <row r="123" spans="1:65" s="10" customFormat="1" ht="19.899999999999999" customHeight="1">
      <c r="B123" s="166"/>
      <c r="C123" s="102"/>
      <c r="D123" s="167" t="s">
        <v>134</v>
      </c>
      <c r="E123" s="168"/>
      <c r="F123" s="168"/>
      <c r="G123" s="168"/>
      <c r="H123" s="168"/>
      <c r="I123" s="168"/>
      <c r="J123" s="169">
        <f>J401</f>
        <v>0</v>
      </c>
      <c r="K123" s="102"/>
      <c r="L123" s="170"/>
    </row>
    <row r="124" spans="1:65" s="2" customFormat="1" ht="21.7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6.95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29.25" customHeight="1">
      <c r="A126" s="32"/>
      <c r="B126" s="33"/>
      <c r="C126" s="159" t="s">
        <v>135</v>
      </c>
      <c r="D126" s="34"/>
      <c r="E126" s="34"/>
      <c r="F126" s="34"/>
      <c r="G126" s="34"/>
      <c r="H126" s="34"/>
      <c r="I126" s="34"/>
      <c r="J126" s="171">
        <f>ROUND(J127 + J128 + J129 + J130 + J131 + J132,2)</f>
        <v>0</v>
      </c>
      <c r="K126" s="34"/>
      <c r="L126" s="49"/>
      <c r="N126" s="172" t="s">
        <v>39</v>
      </c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18" customHeight="1">
      <c r="A127" s="32"/>
      <c r="B127" s="33"/>
      <c r="C127" s="34"/>
      <c r="D127" s="261" t="s">
        <v>136</v>
      </c>
      <c r="E127" s="260"/>
      <c r="F127" s="260"/>
      <c r="G127" s="34"/>
      <c r="H127" s="34"/>
      <c r="I127" s="34"/>
      <c r="J127" s="111">
        <v>0</v>
      </c>
      <c r="K127" s="34"/>
      <c r="L127" s="173"/>
      <c r="M127" s="174"/>
      <c r="N127" s="175" t="s">
        <v>41</v>
      </c>
      <c r="O127" s="174"/>
      <c r="P127" s="174"/>
      <c r="Q127" s="174"/>
      <c r="R127" s="174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F127" s="174"/>
      <c r="AG127" s="174"/>
      <c r="AH127" s="174"/>
      <c r="AI127" s="174"/>
      <c r="AJ127" s="174"/>
      <c r="AK127" s="174"/>
      <c r="AL127" s="174"/>
      <c r="AM127" s="174"/>
      <c r="AN127" s="174"/>
      <c r="AO127" s="174"/>
      <c r="AP127" s="174"/>
      <c r="AQ127" s="174"/>
      <c r="AR127" s="174"/>
      <c r="AS127" s="174"/>
      <c r="AT127" s="174"/>
      <c r="AU127" s="174"/>
      <c r="AV127" s="174"/>
      <c r="AW127" s="174"/>
      <c r="AX127" s="174"/>
      <c r="AY127" s="177" t="s">
        <v>137</v>
      </c>
      <c r="AZ127" s="174"/>
      <c r="BA127" s="174"/>
      <c r="BB127" s="174"/>
      <c r="BC127" s="174"/>
      <c r="BD127" s="174"/>
      <c r="BE127" s="178">
        <f t="shared" ref="BE127:BE132" si="0">IF(N127="základní",J127,0)</f>
        <v>0</v>
      </c>
      <c r="BF127" s="178">
        <f t="shared" ref="BF127:BF132" si="1">IF(N127="snížená",J127,0)</f>
        <v>0</v>
      </c>
      <c r="BG127" s="178">
        <f t="shared" ref="BG127:BG132" si="2">IF(N127="zákl. přenesená",J127,0)</f>
        <v>0</v>
      </c>
      <c r="BH127" s="178">
        <f t="shared" ref="BH127:BH132" si="3">IF(N127="sníž. přenesená",J127,0)</f>
        <v>0</v>
      </c>
      <c r="BI127" s="178">
        <f t="shared" ref="BI127:BI132" si="4">IF(N127="nulová",J127,0)</f>
        <v>0</v>
      </c>
      <c r="BJ127" s="177" t="s">
        <v>88</v>
      </c>
      <c r="BK127" s="174"/>
      <c r="BL127" s="174"/>
      <c r="BM127" s="174"/>
    </row>
    <row r="128" spans="1:65" s="2" customFormat="1" ht="18" customHeight="1">
      <c r="A128" s="32"/>
      <c r="B128" s="33"/>
      <c r="C128" s="34"/>
      <c r="D128" s="261" t="s">
        <v>138</v>
      </c>
      <c r="E128" s="260"/>
      <c r="F128" s="260"/>
      <c r="G128" s="34"/>
      <c r="H128" s="34"/>
      <c r="I128" s="34"/>
      <c r="J128" s="111">
        <v>0</v>
      </c>
      <c r="K128" s="34"/>
      <c r="L128" s="173"/>
      <c r="M128" s="174"/>
      <c r="N128" s="175" t="s">
        <v>41</v>
      </c>
      <c r="O128" s="174"/>
      <c r="P128" s="174"/>
      <c r="Q128" s="174"/>
      <c r="R128" s="174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F128" s="174"/>
      <c r="AG128" s="174"/>
      <c r="AH128" s="174"/>
      <c r="AI128" s="174"/>
      <c r="AJ128" s="174"/>
      <c r="AK128" s="174"/>
      <c r="AL128" s="174"/>
      <c r="AM128" s="174"/>
      <c r="AN128" s="174"/>
      <c r="AO128" s="174"/>
      <c r="AP128" s="174"/>
      <c r="AQ128" s="174"/>
      <c r="AR128" s="174"/>
      <c r="AS128" s="174"/>
      <c r="AT128" s="174"/>
      <c r="AU128" s="174"/>
      <c r="AV128" s="174"/>
      <c r="AW128" s="174"/>
      <c r="AX128" s="174"/>
      <c r="AY128" s="177" t="s">
        <v>137</v>
      </c>
      <c r="AZ128" s="174"/>
      <c r="BA128" s="174"/>
      <c r="BB128" s="174"/>
      <c r="BC128" s="174"/>
      <c r="BD128" s="174"/>
      <c r="BE128" s="178">
        <f t="shared" si="0"/>
        <v>0</v>
      </c>
      <c r="BF128" s="178">
        <f t="shared" si="1"/>
        <v>0</v>
      </c>
      <c r="BG128" s="178">
        <f t="shared" si="2"/>
        <v>0</v>
      </c>
      <c r="BH128" s="178">
        <f t="shared" si="3"/>
        <v>0</v>
      </c>
      <c r="BI128" s="178">
        <f t="shared" si="4"/>
        <v>0</v>
      </c>
      <c r="BJ128" s="177" t="s">
        <v>88</v>
      </c>
      <c r="BK128" s="174"/>
      <c r="BL128" s="174"/>
      <c r="BM128" s="174"/>
    </row>
    <row r="129" spans="1:65" s="2" customFormat="1" ht="18" customHeight="1">
      <c r="A129" s="32"/>
      <c r="B129" s="33"/>
      <c r="C129" s="34"/>
      <c r="D129" s="261" t="s">
        <v>139</v>
      </c>
      <c r="E129" s="260"/>
      <c r="F129" s="260"/>
      <c r="G129" s="34"/>
      <c r="H129" s="34"/>
      <c r="I129" s="34"/>
      <c r="J129" s="111">
        <v>0</v>
      </c>
      <c r="K129" s="34"/>
      <c r="L129" s="173"/>
      <c r="M129" s="174"/>
      <c r="N129" s="175" t="s">
        <v>41</v>
      </c>
      <c r="O129" s="174"/>
      <c r="P129" s="174"/>
      <c r="Q129" s="174"/>
      <c r="R129" s="174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4"/>
      <c r="AG129" s="174"/>
      <c r="AH129" s="174"/>
      <c r="AI129" s="174"/>
      <c r="AJ129" s="174"/>
      <c r="AK129" s="174"/>
      <c r="AL129" s="174"/>
      <c r="AM129" s="174"/>
      <c r="AN129" s="174"/>
      <c r="AO129" s="174"/>
      <c r="AP129" s="174"/>
      <c r="AQ129" s="174"/>
      <c r="AR129" s="174"/>
      <c r="AS129" s="174"/>
      <c r="AT129" s="174"/>
      <c r="AU129" s="174"/>
      <c r="AV129" s="174"/>
      <c r="AW129" s="174"/>
      <c r="AX129" s="174"/>
      <c r="AY129" s="177" t="s">
        <v>137</v>
      </c>
      <c r="AZ129" s="174"/>
      <c r="BA129" s="174"/>
      <c r="BB129" s="174"/>
      <c r="BC129" s="174"/>
      <c r="BD129" s="174"/>
      <c r="BE129" s="178">
        <f t="shared" si="0"/>
        <v>0</v>
      </c>
      <c r="BF129" s="178">
        <f t="shared" si="1"/>
        <v>0</v>
      </c>
      <c r="BG129" s="178">
        <f t="shared" si="2"/>
        <v>0</v>
      </c>
      <c r="BH129" s="178">
        <f t="shared" si="3"/>
        <v>0</v>
      </c>
      <c r="BI129" s="178">
        <f t="shared" si="4"/>
        <v>0</v>
      </c>
      <c r="BJ129" s="177" t="s">
        <v>88</v>
      </c>
      <c r="BK129" s="174"/>
      <c r="BL129" s="174"/>
      <c r="BM129" s="174"/>
    </row>
    <row r="130" spans="1:65" s="2" customFormat="1" ht="18" customHeight="1">
      <c r="A130" s="32"/>
      <c r="B130" s="33"/>
      <c r="C130" s="34"/>
      <c r="D130" s="261" t="s">
        <v>140</v>
      </c>
      <c r="E130" s="260"/>
      <c r="F130" s="260"/>
      <c r="G130" s="34"/>
      <c r="H130" s="34"/>
      <c r="I130" s="34"/>
      <c r="J130" s="111">
        <v>0</v>
      </c>
      <c r="K130" s="34"/>
      <c r="L130" s="173"/>
      <c r="M130" s="174"/>
      <c r="N130" s="175" t="s">
        <v>41</v>
      </c>
      <c r="O130" s="174"/>
      <c r="P130" s="174"/>
      <c r="Q130" s="174"/>
      <c r="R130" s="174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4"/>
      <c r="AG130" s="174"/>
      <c r="AH130" s="174"/>
      <c r="AI130" s="174"/>
      <c r="AJ130" s="174"/>
      <c r="AK130" s="174"/>
      <c r="AL130" s="174"/>
      <c r="AM130" s="174"/>
      <c r="AN130" s="174"/>
      <c r="AO130" s="174"/>
      <c r="AP130" s="174"/>
      <c r="AQ130" s="174"/>
      <c r="AR130" s="174"/>
      <c r="AS130" s="174"/>
      <c r="AT130" s="174"/>
      <c r="AU130" s="174"/>
      <c r="AV130" s="174"/>
      <c r="AW130" s="174"/>
      <c r="AX130" s="174"/>
      <c r="AY130" s="177" t="s">
        <v>137</v>
      </c>
      <c r="AZ130" s="174"/>
      <c r="BA130" s="174"/>
      <c r="BB130" s="174"/>
      <c r="BC130" s="174"/>
      <c r="BD130" s="174"/>
      <c r="BE130" s="178">
        <f t="shared" si="0"/>
        <v>0</v>
      </c>
      <c r="BF130" s="178">
        <f t="shared" si="1"/>
        <v>0</v>
      </c>
      <c r="BG130" s="178">
        <f t="shared" si="2"/>
        <v>0</v>
      </c>
      <c r="BH130" s="178">
        <f t="shared" si="3"/>
        <v>0</v>
      </c>
      <c r="BI130" s="178">
        <f t="shared" si="4"/>
        <v>0</v>
      </c>
      <c r="BJ130" s="177" t="s">
        <v>88</v>
      </c>
      <c r="BK130" s="174"/>
      <c r="BL130" s="174"/>
      <c r="BM130" s="174"/>
    </row>
    <row r="131" spans="1:65" s="2" customFormat="1" ht="18" customHeight="1">
      <c r="A131" s="32"/>
      <c r="B131" s="33"/>
      <c r="C131" s="34"/>
      <c r="D131" s="261" t="s">
        <v>141</v>
      </c>
      <c r="E131" s="260"/>
      <c r="F131" s="260"/>
      <c r="G131" s="34"/>
      <c r="H131" s="34"/>
      <c r="I131" s="34"/>
      <c r="J131" s="111">
        <v>0</v>
      </c>
      <c r="K131" s="34"/>
      <c r="L131" s="173"/>
      <c r="M131" s="174"/>
      <c r="N131" s="175" t="s">
        <v>41</v>
      </c>
      <c r="O131" s="174"/>
      <c r="P131" s="174"/>
      <c r="Q131" s="174"/>
      <c r="R131" s="174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4"/>
      <c r="AG131" s="174"/>
      <c r="AH131" s="174"/>
      <c r="AI131" s="174"/>
      <c r="AJ131" s="174"/>
      <c r="AK131" s="174"/>
      <c r="AL131" s="174"/>
      <c r="AM131" s="174"/>
      <c r="AN131" s="174"/>
      <c r="AO131" s="174"/>
      <c r="AP131" s="174"/>
      <c r="AQ131" s="174"/>
      <c r="AR131" s="174"/>
      <c r="AS131" s="174"/>
      <c r="AT131" s="174"/>
      <c r="AU131" s="174"/>
      <c r="AV131" s="174"/>
      <c r="AW131" s="174"/>
      <c r="AX131" s="174"/>
      <c r="AY131" s="177" t="s">
        <v>137</v>
      </c>
      <c r="AZ131" s="174"/>
      <c r="BA131" s="174"/>
      <c r="BB131" s="174"/>
      <c r="BC131" s="174"/>
      <c r="BD131" s="174"/>
      <c r="BE131" s="178">
        <f t="shared" si="0"/>
        <v>0</v>
      </c>
      <c r="BF131" s="178">
        <f t="shared" si="1"/>
        <v>0</v>
      </c>
      <c r="BG131" s="178">
        <f t="shared" si="2"/>
        <v>0</v>
      </c>
      <c r="BH131" s="178">
        <f t="shared" si="3"/>
        <v>0</v>
      </c>
      <c r="BI131" s="178">
        <f t="shared" si="4"/>
        <v>0</v>
      </c>
      <c r="BJ131" s="177" t="s">
        <v>88</v>
      </c>
      <c r="BK131" s="174"/>
      <c r="BL131" s="174"/>
      <c r="BM131" s="174"/>
    </row>
    <row r="132" spans="1:65" s="2" customFormat="1" ht="18" customHeight="1">
      <c r="A132" s="32"/>
      <c r="B132" s="33"/>
      <c r="C132" s="34"/>
      <c r="D132" s="110" t="s">
        <v>142</v>
      </c>
      <c r="E132" s="34"/>
      <c r="F132" s="34"/>
      <c r="G132" s="34"/>
      <c r="H132" s="34"/>
      <c r="I132" s="34"/>
      <c r="J132" s="111">
        <f>ROUND(J32*T132,2)</f>
        <v>0</v>
      </c>
      <c r="K132" s="34"/>
      <c r="L132" s="173"/>
      <c r="M132" s="174"/>
      <c r="N132" s="175" t="s">
        <v>41</v>
      </c>
      <c r="O132" s="174"/>
      <c r="P132" s="174"/>
      <c r="Q132" s="174"/>
      <c r="R132" s="174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4"/>
      <c r="AG132" s="174"/>
      <c r="AH132" s="174"/>
      <c r="AI132" s="174"/>
      <c r="AJ132" s="174"/>
      <c r="AK132" s="174"/>
      <c r="AL132" s="174"/>
      <c r="AM132" s="174"/>
      <c r="AN132" s="174"/>
      <c r="AO132" s="174"/>
      <c r="AP132" s="174"/>
      <c r="AQ132" s="174"/>
      <c r="AR132" s="174"/>
      <c r="AS132" s="174"/>
      <c r="AT132" s="174"/>
      <c r="AU132" s="174"/>
      <c r="AV132" s="174"/>
      <c r="AW132" s="174"/>
      <c r="AX132" s="174"/>
      <c r="AY132" s="177" t="s">
        <v>143</v>
      </c>
      <c r="AZ132" s="174"/>
      <c r="BA132" s="174"/>
      <c r="BB132" s="174"/>
      <c r="BC132" s="174"/>
      <c r="BD132" s="174"/>
      <c r="BE132" s="178">
        <f t="shared" si="0"/>
        <v>0</v>
      </c>
      <c r="BF132" s="178">
        <f t="shared" si="1"/>
        <v>0</v>
      </c>
      <c r="BG132" s="178">
        <f t="shared" si="2"/>
        <v>0</v>
      </c>
      <c r="BH132" s="178">
        <f t="shared" si="3"/>
        <v>0</v>
      </c>
      <c r="BI132" s="178">
        <f t="shared" si="4"/>
        <v>0</v>
      </c>
      <c r="BJ132" s="177" t="s">
        <v>88</v>
      </c>
      <c r="BK132" s="174"/>
      <c r="BL132" s="174"/>
      <c r="BM132" s="174"/>
    </row>
    <row r="133" spans="1:65" s="2" customFormat="1" ht="11.25">
      <c r="A133" s="32"/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49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29.25" customHeight="1">
      <c r="A134" s="32"/>
      <c r="B134" s="33"/>
      <c r="C134" s="118" t="s">
        <v>98</v>
      </c>
      <c r="D134" s="119"/>
      <c r="E134" s="119"/>
      <c r="F134" s="119"/>
      <c r="G134" s="119"/>
      <c r="H134" s="119"/>
      <c r="I134" s="119"/>
      <c r="J134" s="120">
        <f>ROUND(J98+J126,2)</f>
        <v>0</v>
      </c>
      <c r="K134" s="119"/>
      <c r="L134" s="49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49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9" spans="1:65" s="2" customFormat="1" ht="6.95" customHeight="1">
      <c r="A139" s="32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49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2" customFormat="1" ht="24.95" customHeight="1">
      <c r="A140" s="32"/>
      <c r="B140" s="33"/>
      <c r="C140" s="20" t="s">
        <v>144</v>
      </c>
      <c r="D140" s="34"/>
      <c r="E140" s="34"/>
      <c r="F140" s="34"/>
      <c r="G140" s="34"/>
      <c r="H140" s="34"/>
      <c r="I140" s="34"/>
      <c r="J140" s="34"/>
      <c r="K140" s="34"/>
      <c r="L140" s="49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5" s="2" customFormat="1" ht="6.95" customHeight="1">
      <c r="A141" s="32"/>
      <c r="B141" s="33"/>
      <c r="C141" s="34"/>
      <c r="D141" s="34"/>
      <c r="E141" s="34"/>
      <c r="F141" s="34"/>
      <c r="G141" s="34"/>
      <c r="H141" s="34"/>
      <c r="I141" s="34"/>
      <c r="J141" s="34"/>
      <c r="K141" s="34"/>
      <c r="L141" s="49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65" s="2" customFormat="1" ht="12" customHeight="1">
      <c r="A142" s="32"/>
      <c r="B142" s="33"/>
      <c r="C142" s="26" t="s">
        <v>16</v>
      </c>
      <c r="D142" s="34"/>
      <c r="E142" s="34"/>
      <c r="F142" s="34"/>
      <c r="G142" s="34"/>
      <c r="H142" s="34"/>
      <c r="I142" s="34"/>
      <c r="J142" s="34"/>
      <c r="K142" s="34"/>
      <c r="L142" s="49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65" s="2" customFormat="1" ht="16.5" customHeight="1">
      <c r="A143" s="32"/>
      <c r="B143" s="33"/>
      <c r="C143" s="34"/>
      <c r="D143" s="34"/>
      <c r="E143" s="293" t="str">
        <f>E7</f>
        <v>Byty náměstí Svobody</v>
      </c>
      <c r="F143" s="294"/>
      <c r="G143" s="294"/>
      <c r="H143" s="294"/>
      <c r="I143" s="34"/>
      <c r="J143" s="34"/>
      <c r="K143" s="34"/>
      <c r="L143" s="49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65" s="1" customFormat="1" ht="12" customHeight="1">
      <c r="B144" s="18"/>
      <c r="C144" s="26" t="s">
        <v>100</v>
      </c>
      <c r="D144" s="19"/>
      <c r="E144" s="19"/>
      <c r="F144" s="19"/>
      <c r="G144" s="19"/>
      <c r="H144" s="19"/>
      <c r="I144" s="19"/>
      <c r="J144" s="19"/>
      <c r="K144" s="19"/>
      <c r="L144" s="17"/>
    </row>
    <row r="145" spans="1:65" s="2" customFormat="1" ht="16.5" customHeight="1">
      <c r="A145" s="32"/>
      <c r="B145" s="33"/>
      <c r="C145" s="34"/>
      <c r="D145" s="34"/>
      <c r="E145" s="293" t="s">
        <v>101</v>
      </c>
      <c r="F145" s="295"/>
      <c r="G145" s="295"/>
      <c r="H145" s="295"/>
      <c r="I145" s="34"/>
      <c r="J145" s="34"/>
      <c r="K145" s="34"/>
      <c r="L145" s="49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5" s="2" customFormat="1" ht="12" customHeight="1">
      <c r="A146" s="32"/>
      <c r="B146" s="33"/>
      <c r="C146" s="26" t="s">
        <v>102</v>
      </c>
      <c r="D146" s="34"/>
      <c r="E146" s="34"/>
      <c r="F146" s="34"/>
      <c r="G146" s="34"/>
      <c r="H146" s="34"/>
      <c r="I146" s="34"/>
      <c r="J146" s="34"/>
      <c r="K146" s="34"/>
      <c r="L146" s="49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  <row r="147" spans="1:65" s="2" customFormat="1" ht="16.5" customHeight="1">
      <c r="A147" s="32"/>
      <c r="B147" s="33"/>
      <c r="C147" s="34"/>
      <c r="D147" s="34"/>
      <c r="E147" s="236" t="str">
        <f>E11</f>
        <v>06 - Byt č. 54, dveře č.24,3.NP, 4. schodiště</v>
      </c>
      <c r="F147" s="295"/>
      <c r="G147" s="295"/>
      <c r="H147" s="295"/>
      <c r="I147" s="34"/>
      <c r="J147" s="34"/>
      <c r="K147" s="34"/>
      <c r="L147" s="49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  <row r="148" spans="1:65" s="2" customFormat="1" ht="6.95" customHeight="1">
      <c r="A148" s="32"/>
      <c r="B148" s="33"/>
      <c r="C148" s="34"/>
      <c r="D148" s="34"/>
      <c r="E148" s="34"/>
      <c r="F148" s="34"/>
      <c r="G148" s="34"/>
      <c r="H148" s="34"/>
      <c r="I148" s="34"/>
      <c r="J148" s="34"/>
      <c r="K148" s="34"/>
      <c r="L148" s="49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  <row r="149" spans="1:65" s="2" customFormat="1" ht="12" customHeight="1">
      <c r="A149" s="32"/>
      <c r="B149" s="33"/>
      <c r="C149" s="26" t="s">
        <v>20</v>
      </c>
      <c r="D149" s="34"/>
      <c r="E149" s="34"/>
      <c r="F149" s="24" t="str">
        <f>F14</f>
        <v xml:space="preserve"> </v>
      </c>
      <c r="G149" s="34"/>
      <c r="H149" s="34"/>
      <c r="I149" s="26" t="s">
        <v>22</v>
      </c>
      <c r="J149" s="64" t="str">
        <f>IF(J14="","",J14)</f>
        <v>31. 10. 2020</v>
      </c>
      <c r="K149" s="34"/>
      <c r="L149" s="49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  <row r="150" spans="1:65" s="2" customFormat="1" ht="6.95" customHeight="1">
      <c r="A150" s="32"/>
      <c r="B150" s="33"/>
      <c r="C150" s="34"/>
      <c r="D150" s="34"/>
      <c r="E150" s="34"/>
      <c r="F150" s="34"/>
      <c r="G150" s="34"/>
      <c r="H150" s="34"/>
      <c r="I150" s="34"/>
      <c r="J150" s="34"/>
      <c r="K150" s="34"/>
      <c r="L150" s="49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  <row r="151" spans="1:65" s="2" customFormat="1" ht="15.2" customHeight="1">
      <c r="A151" s="32"/>
      <c r="B151" s="33"/>
      <c r="C151" s="26" t="s">
        <v>24</v>
      </c>
      <c r="D151" s="34"/>
      <c r="E151" s="34"/>
      <c r="F151" s="24" t="str">
        <f>E17</f>
        <v xml:space="preserve"> </v>
      </c>
      <c r="G151" s="34"/>
      <c r="H151" s="34"/>
      <c r="I151" s="26" t="s">
        <v>29</v>
      </c>
      <c r="J151" s="29" t="str">
        <f>E23</f>
        <v xml:space="preserve"> </v>
      </c>
      <c r="K151" s="34"/>
      <c r="L151" s="49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  <row r="152" spans="1:65" s="2" customFormat="1" ht="15.2" customHeight="1">
      <c r="A152" s="32"/>
      <c r="B152" s="33"/>
      <c r="C152" s="26" t="s">
        <v>27</v>
      </c>
      <c r="D152" s="34"/>
      <c r="E152" s="34"/>
      <c r="F152" s="24" t="str">
        <f>IF(E20="","",E20)</f>
        <v>Vyplň údaj</v>
      </c>
      <c r="G152" s="34"/>
      <c r="H152" s="34"/>
      <c r="I152" s="26" t="s">
        <v>31</v>
      </c>
      <c r="J152" s="29" t="str">
        <f>E26</f>
        <v xml:space="preserve"> </v>
      </c>
      <c r="K152" s="34"/>
      <c r="L152" s="49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  <row r="153" spans="1:65" s="2" customFormat="1" ht="10.35" customHeight="1">
      <c r="A153" s="32"/>
      <c r="B153" s="33"/>
      <c r="C153" s="34"/>
      <c r="D153" s="34"/>
      <c r="E153" s="34"/>
      <c r="F153" s="34"/>
      <c r="G153" s="34"/>
      <c r="H153" s="34"/>
      <c r="I153" s="34"/>
      <c r="J153" s="34"/>
      <c r="K153" s="34"/>
      <c r="L153" s="49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  <row r="154" spans="1:65" s="11" customFormat="1" ht="29.25" customHeight="1">
      <c r="A154" s="179"/>
      <c r="B154" s="180"/>
      <c r="C154" s="181" t="s">
        <v>145</v>
      </c>
      <c r="D154" s="182" t="s">
        <v>60</v>
      </c>
      <c r="E154" s="182" t="s">
        <v>56</v>
      </c>
      <c r="F154" s="182" t="s">
        <v>57</v>
      </c>
      <c r="G154" s="182" t="s">
        <v>146</v>
      </c>
      <c r="H154" s="182" t="s">
        <v>147</v>
      </c>
      <c r="I154" s="182" t="s">
        <v>148</v>
      </c>
      <c r="J154" s="183" t="s">
        <v>107</v>
      </c>
      <c r="K154" s="184" t="s">
        <v>149</v>
      </c>
      <c r="L154" s="185"/>
      <c r="M154" s="73" t="s">
        <v>1</v>
      </c>
      <c r="N154" s="74" t="s">
        <v>39</v>
      </c>
      <c r="O154" s="74" t="s">
        <v>150</v>
      </c>
      <c r="P154" s="74" t="s">
        <v>151</v>
      </c>
      <c r="Q154" s="74" t="s">
        <v>152</v>
      </c>
      <c r="R154" s="74" t="s">
        <v>153</v>
      </c>
      <c r="S154" s="74" t="s">
        <v>154</v>
      </c>
      <c r="T154" s="75" t="s">
        <v>155</v>
      </c>
      <c r="U154" s="179"/>
      <c r="V154" s="179"/>
      <c r="W154" s="179"/>
      <c r="X154" s="179"/>
      <c r="Y154" s="179"/>
      <c r="Z154" s="179"/>
      <c r="AA154" s="179"/>
      <c r="AB154" s="179"/>
      <c r="AC154" s="179"/>
      <c r="AD154" s="179"/>
      <c r="AE154" s="179"/>
    </row>
    <row r="155" spans="1:65" s="2" customFormat="1" ht="22.9" customHeight="1">
      <c r="A155" s="32"/>
      <c r="B155" s="33"/>
      <c r="C155" s="80" t="s">
        <v>156</v>
      </c>
      <c r="D155" s="34"/>
      <c r="E155" s="34"/>
      <c r="F155" s="34"/>
      <c r="G155" s="34"/>
      <c r="H155" s="34"/>
      <c r="I155" s="34"/>
      <c r="J155" s="186">
        <f>BK155</f>
        <v>0</v>
      </c>
      <c r="K155" s="34"/>
      <c r="L155" s="35"/>
      <c r="M155" s="76"/>
      <c r="N155" s="187"/>
      <c r="O155" s="77"/>
      <c r="P155" s="188">
        <f>P156+P189+P400</f>
        <v>0</v>
      </c>
      <c r="Q155" s="77"/>
      <c r="R155" s="188">
        <f>R156+R189+R400</f>
        <v>5.0273600599999995</v>
      </c>
      <c r="S155" s="77"/>
      <c r="T155" s="189">
        <f>T156+T189+T400</f>
        <v>6.2676973799999987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4" t="s">
        <v>74</v>
      </c>
      <c r="AU155" s="14" t="s">
        <v>109</v>
      </c>
      <c r="BK155" s="190">
        <f>BK156+BK189+BK400</f>
        <v>0</v>
      </c>
    </row>
    <row r="156" spans="1:65" s="12" customFormat="1" ht="25.9" customHeight="1">
      <c r="B156" s="191"/>
      <c r="C156" s="192"/>
      <c r="D156" s="193" t="s">
        <v>74</v>
      </c>
      <c r="E156" s="194" t="s">
        <v>157</v>
      </c>
      <c r="F156" s="194" t="s">
        <v>158</v>
      </c>
      <c r="G156" s="192"/>
      <c r="H156" s="192"/>
      <c r="I156" s="195"/>
      <c r="J156" s="196">
        <f>BK156</f>
        <v>0</v>
      </c>
      <c r="K156" s="192"/>
      <c r="L156" s="197"/>
      <c r="M156" s="198"/>
      <c r="N156" s="199"/>
      <c r="O156" s="199"/>
      <c r="P156" s="200">
        <f>P157+P159+P169+P180+P186</f>
        <v>0</v>
      </c>
      <c r="Q156" s="199"/>
      <c r="R156" s="200">
        <f>R157+R159+R169+R180+R186</f>
        <v>1.7631937999999998</v>
      </c>
      <c r="S156" s="199"/>
      <c r="T156" s="201">
        <f>T157+T159+T169+T180+T186</f>
        <v>1.0316799999999999</v>
      </c>
      <c r="AR156" s="202" t="s">
        <v>82</v>
      </c>
      <c r="AT156" s="203" t="s">
        <v>74</v>
      </c>
      <c r="AU156" s="203" t="s">
        <v>75</v>
      </c>
      <c r="AY156" s="202" t="s">
        <v>159</v>
      </c>
      <c r="BK156" s="204">
        <f>BK157+BK159+BK169+BK180+BK186</f>
        <v>0</v>
      </c>
    </row>
    <row r="157" spans="1:65" s="12" customFormat="1" ht="22.9" customHeight="1">
      <c r="B157" s="191"/>
      <c r="C157" s="192"/>
      <c r="D157" s="193" t="s">
        <v>74</v>
      </c>
      <c r="E157" s="205" t="s">
        <v>160</v>
      </c>
      <c r="F157" s="205" t="s">
        <v>161</v>
      </c>
      <c r="G157" s="192"/>
      <c r="H157" s="192"/>
      <c r="I157" s="195"/>
      <c r="J157" s="206">
        <f>BK157</f>
        <v>0</v>
      </c>
      <c r="K157" s="192"/>
      <c r="L157" s="197"/>
      <c r="M157" s="198"/>
      <c r="N157" s="199"/>
      <c r="O157" s="199"/>
      <c r="P157" s="200">
        <f>P158</f>
        <v>0</v>
      </c>
      <c r="Q157" s="199"/>
      <c r="R157" s="200">
        <f>R158</f>
        <v>0.74009999999999998</v>
      </c>
      <c r="S157" s="199"/>
      <c r="T157" s="201">
        <f>T158</f>
        <v>0</v>
      </c>
      <c r="AR157" s="202" t="s">
        <v>82</v>
      </c>
      <c r="AT157" s="203" t="s">
        <v>74</v>
      </c>
      <c r="AU157" s="203" t="s">
        <v>82</v>
      </c>
      <c r="AY157" s="202" t="s">
        <v>159</v>
      </c>
      <c r="BK157" s="204">
        <f>BK158</f>
        <v>0</v>
      </c>
    </row>
    <row r="158" spans="1:65" s="2" customFormat="1" ht="24.2" customHeight="1">
      <c r="A158" s="32"/>
      <c r="B158" s="33"/>
      <c r="C158" s="207" t="s">
        <v>162</v>
      </c>
      <c r="D158" s="207" t="s">
        <v>163</v>
      </c>
      <c r="E158" s="208" t="s">
        <v>164</v>
      </c>
      <c r="F158" s="209" t="s">
        <v>165</v>
      </c>
      <c r="G158" s="210" t="s">
        <v>166</v>
      </c>
      <c r="H158" s="211">
        <v>6</v>
      </c>
      <c r="I158" s="212"/>
      <c r="J158" s="213">
        <f>ROUND(I158*H158,2)</f>
        <v>0</v>
      </c>
      <c r="K158" s="214"/>
      <c r="L158" s="35"/>
      <c r="M158" s="215" t="s">
        <v>1</v>
      </c>
      <c r="N158" s="216" t="s">
        <v>41</v>
      </c>
      <c r="O158" s="69"/>
      <c r="P158" s="217">
        <f>O158*H158</f>
        <v>0</v>
      </c>
      <c r="Q158" s="217">
        <v>0.12335</v>
      </c>
      <c r="R158" s="217">
        <f>Q158*H158</f>
        <v>0.74009999999999998</v>
      </c>
      <c r="S158" s="217">
        <v>0</v>
      </c>
      <c r="T158" s="21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9" t="s">
        <v>167</v>
      </c>
      <c r="AT158" s="219" t="s">
        <v>163</v>
      </c>
      <c r="AU158" s="219" t="s">
        <v>88</v>
      </c>
      <c r="AY158" s="14" t="s">
        <v>159</v>
      </c>
      <c r="BE158" s="115">
        <f>IF(N158="základní",J158,0)</f>
        <v>0</v>
      </c>
      <c r="BF158" s="115">
        <f>IF(N158="snížená",J158,0)</f>
        <v>0</v>
      </c>
      <c r="BG158" s="115">
        <f>IF(N158="zákl. přenesená",J158,0)</f>
        <v>0</v>
      </c>
      <c r="BH158" s="115">
        <f>IF(N158="sníž. přenesená",J158,0)</f>
        <v>0</v>
      </c>
      <c r="BI158" s="115">
        <f>IF(N158="nulová",J158,0)</f>
        <v>0</v>
      </c>
      <c r="BJ158" s="14" t="s">
        <v>88</v>
      </c>
      <c r="BK158" s="115">
        <f>ROUND(I158*H158,2)</f>
        <v>0</v>
      </c>
      <c r="BL158" s="14" t="s">
        <v>167</v>
      </c>
      <c r="BM158" s="219" t="s">
        <v>168</v>
      </c>
    </row>
    <row r="159" spans="1:65" s="12" customFormat="1" ht="22.9" customHeight="1">
      <c r="B159" s="191"/>
      <c r="C159" s="192"/>
      <c r="D159" s="193" t="s">
        <v>74</v>
      </c>
      <c r="E159" s="205" t="s">
        <v>169</v>
      </c>
      <c r="F159" s="205" t="s">
        <v>170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SUM(P160:P168)</f>
        <v>0</v>
      </c>
      <c r="Q159" s="199"/>
      <c r="R159" s="200">
        <f>SUM(R160:R168)</f>
        <v>1.0179509599999998</v>
      </c>
      <c r="S159" s="199"/>
      <c r="T159" s="201">
        <f>SUM(T160:T168)</f>
        <v>0</v>
      </c>
      <c r="AR159" s="202" t="s">
        <v>82</v>
      </c>
      <c r="AT159" s="203" t="s">
        <v>74</v>
      </c>
      <c r="AU159" s="203" t="s">
        <v>82</v>
      </c>
      <c r="AY159" s="202" t="s">
        <v>159</v>
      </c>
      <c r="BK159" s="204">
        <f>SUM(BK160:BK168)</f>
        <v>0</v>
      </c>
    </row>
    <row r="160" spans="1:65" s="2" customFormat="1" ht="24.2" customHeight="1">
      <c r="A160" s="32"/>
      <c r="B160" s="33"/>
      <c r="C160" s="207" t="s">
        <v>171</v>
      </c>
      <c r="D160" s="207" t="s">
        <v>163</v>
      </c>
      <c r="E160" s="208" t="s">
        <v>172</v>
      </c>
      <c r="F160" s="209" t="s">
        <v>173</v>
      </c>
      <c r="G160" s="210" t="s">
        <v>166</v>
      </c>
      <c r="H160" s="211">
        <v>11.75</v>
      </c>
      <c r="I160" s="212"/>
      <c r="J160" s="213">
        <f t="shared" ref="J160:J168" si="5">ROUND(I160*H160,2)</f>
        <v>0</v>
      </c>
      <c r="K160" s="214"/>
      <c r="L160" s="35"/>
      <c r="M160" s="215" t="s">
        <v>1</v>
      </c>
      <c r="N160" s="216" t="s">
        <v>41</v>
      </c>
      <c r="O160" s="69"/>
      <c r="P160" s="217">
        <f t="shared" ref="P160:P168" si="6">O160*H160</f>
        <v>0</v>
      </c>
      <c r="Q160" s="217">
        <v>2.5999999999999998E-4</v>
      </c>
      <c r="R160" s="217">
        <f t="shared" ref="R160:R168" si="7">Q160*H160</f>
        <v>3.0549999999999996E-3</v>
      </c>
      <c r="S160" s="217">
        <v>0</v>
      </c>
      <c r="T160" s="218">
        <f t="shared" ref="T160:T168" si="8"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9" t="s">
        <v>167</v>
      </c>
      <c r="AT160" s="219" t="s">
        <v>163</v>
      </c>
      <c r="AU160" s="219" t="s">
        <v>88</v>
      </c>
      <c r="AY160" s="14" t="s">
        <v>159</v>
      </c>
      <c r="BE160" s="115">
        <f t="shared" ref="BE160:BE168" si="9">IF(N160="základní",J160,0)</f>
        <v>0</v>
      </c>
      <c r="BF160" s="115">
        <f t="shared" ref="BF160:BF168" si="10">IF(N160="snížená",J160,0)</f>
        <v>0</v>
      </c>
      <c r="BG160" s="115">
        <f t="shared" ref="BG160:BG168" si="11">IF(N160="zákl. přenesená",J160,0)</f>
        <v>0</v>
      </c>
      <c r="BH160" s="115">
        <f t="shared" ref="BH160:BH168" si="12">IF(N160="sníž. přenesená",J160,0)</f>
        <v>0</v>
      </c>
      <c r="BI160" s="115">
        <f t="shared" ref="BI160:BI168" si="13">IF(N160="nulová",J160,0)</f>
        <v>0</v>
      </c>
      <c r="BJ160" s="14" t="s">
        <v>88</v>
      </c>
      <c r="BK160" s="115">
        <f t="shared" ref="BK160:BK168" si="14">ROUND(I160*H160,2)</f>
        <v>0</v>
      </c>
      <c r="BL160" s="14" t="s">
        <v>167</v>
      </c>
      <c r="BM160" s="219" t="s">
        <v>174</v>
      </c>
    </row>
    <row r="161" spans="1:65" s="2" customFormat="1" ht="24.2" customHeight="1">
      <c r="A161" s="32"/>
      <c r="B161" s="33"/>
      <c r="C161" s="207" t="s">
        <v>175</v>
      </c>
      <c r="D161" s="207" t="s">
        <v>163</v>
      </c>
      <c r="E161" s="208" t="s">
        <v>176</v>
      </c>
      <c r="F161" s="209" t="s">
        <v>177</v>
      </c>
      <c r="G161" s="210" t="s">
        <v>166</v>
      </c>
      <c r="H161" s="211">
        <v>11.75</v>
      </c>
      <c r="I161" s="212"/>
      <c r="J161" s="213">
        <f t="shared" si="5"/>
        <v>0</v>
      </c>
      <c r="K161" s="214"/>
      <c r="L161" s="35"/>
      <c r="M161" s="215" t="s">
        <v>1</v>
      </c>
      <c r="N161" s="216" t="s">
        <v>41</v>
      </c>
      <c r="O161" s="69"/>
      <c r="P161" s="217">
        <f t="shared" si="6"/>
        <v>0</v>
      </c>
      <c r="Q161" s="217">
        <v>3.0000000000000001E-3</v>
      </c>
      <c r="R161" s="217">
        <f t="shared" si="7"/>
        <v>3.5250000000000004E-2</v>
      </c>
      <c r="S161" s="217">
        <v>0</v>
      </c>
      <c r="T161" s="218">
        <f t="shared" si="8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9" t="s">
        <v>167</v>
      </c>
      <c r="AT161" s="219" t="s">
        <v>163</v>
      </c>
      <c r="AU161" s="219" t="s">
        <v>88</v>
      </c>
      <c r="AY161" s="14" t="s">
        <v>159</v>
      </c>
      <c r="BE161" s="115">
        <f t="shared" si="9"/>
        <v>0</v>
      </c>
      <c r="BF161" s="115">
        <f t="shared" si="10"/>
        <v>0</v>
      </c>
      <c r="BG161" s="115">
        <f t="shared" si="11"/>
        <v>0</v>
      </c>
      <c r="BH161" s="115">
        <f t="shared" si="12"/>
        <v>0</v>
      </c>
      <c r="BI161" s="115">
        <f t="shared" si="13"/>
        <v>0</v>
      </c>
      <c r="BJ161" s="14" t="s">
        <v>88</v>
      </c>
      <c r="BK161" s="115">
        <f t="shared" si="14"/>
        <v>0</v>
      </c>
      <c r="BL161" s="14" t="s">
        <v>167</v>
      </c>
      <c r="BM161" s="219" t="s">
        <v>178</v>
      </c>
    </row>
    <row r="162" spans="1:65" s="2" customFormat="1" ht="24.2" customHeight="1">
      <c r="A162" s="32"/>
      <c r="B162" s="33"/>
      <c r="C162" s="207" t="s">
        <v>179</v>
      </c>
      <c r="D162" s="207" t="s">
        <v>163</v>
      </c>
      <c r="E162" s="208" t="s">
        <v>180</v>
      </c>
      <c r="F162" s="209" t="s">
        <v>181</v>
      </c>
      <c r="G162" s="210" t="s">
        <v>166</v>
      </c>
      <c r="H162" s="211">
        <v>0.4</v>
      </c>
      <c r="I162" s="212"/>
      <c r="J162" s="213">
        <f t="shared" si="5"/>
        <v>0</v>
      </c>
      <c r="K162" s="214"/>
      <c r="L162" s="35"/>
      <c r="M162" s="215" t="s">
        <v>1</v>
      </c>
      <c r="N162" s="216" t="s">
        <v>41</v>
      </c>
      <c r="O162" s="69"/>
      <c r="P162" s="217">
        <f t="shared" si="6"/>
        <v>0</v>
      </c>
      <c r="Q162" s="217">
        <v>3.73E-2</v>
      </c>
      <c r="R162" s="217">
        <f t="shared" si="7"/>
        <v>1.4920000000000001E-2</v>
      </c>
      <c r="S162" s="217">
        <v>0</v>
      </c>
      <c r="T162" s="218">
        <f t="shared" si="8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9" t="s">
        <v>167</v>
      </c>
      <c r="AT162" s="219" t="s">
        <v>163</v>
      </c>
      <c r="AU162" s="219" t="s">
        <v>88</v>
      </c>
      <c r="AY162" s="14" t="s">
        <v>159</v>
      </c>
      <c r="BE162" s="115">
        <f t="shared" si="9"/>
        <v>0</v>
      </c>
      <c r="BF162" s="115">
        <f t="shared" si="10"/>
        <v>0</v>
      </c>
      <c r="BG162" s="115">
        <f t="shared" si="11"/>
        <v>0</v>
      </c>
      <c r="BH162" s="115">
        <f t="shared" si="12"/>
        <v>0</v>
      </c>
      <c r="BI162" s="115">
        <f t="shared" si="13"/>
        <v>0</v>
      </c>
      <c r="BJ162" s="14" t="s">
        <v>88</v>
      </c>
      <c r="BK162" s="115">
        <f t="shared" si="14"/>
        <v>0</v>
      </c>
      <c r="BL162" s="14" t="s">
        <v>167</v>
      </c>
      <c r="BM162" s="219" t="s">
        <v>182</v>
      </c>
    </row>
    <row r="163" spans="1:65" s="2" customFormat="1" ht="24.2" customHeight="1">
      <c r="A163" s="32"/>
      <c r="B163" s="33"/>
      <c r="C163" s="207" t="s">
        <v>183</v>
      </c>
      <c r="D163" s="207" t="s">
        <v>163</v>
      </c>
      <c r="E163" s="208" t="s">
        <v>184</v>
      </c>
      <c r="F163" s="209" t="s">
        <v>185</v>
      </c>
      <c r="G163" s="210" t="s">
        <v>166</v>
      </c>
      <c r="H163" s="211">
        <v>30.08</v>
      </c>
      <c r="I163" s="212"/>
      <c r="J163" s="213">
        <f t="shared" si="5"/>
        <v>0</v>
      </c>
      <c r="K163" s="214"/>
      <c r="L163" s="35"/>
      <c r="M163" s="215" t="s">
        <v>1</v>
      </c>
      <c r="N163" s="216" t="s">
        <v>41</v>
      </c>
      <c r="O163" s="69"/>
      <c r="P163" s="217">
        <f t="shared" si="6"/>
        <v>0</v>
      </c>
      <c r="Q163" s="217">
        <v>7.3499999999999998E-3</v>
      </c>
      <c r="R163" s="217">
        <f t="shared" si="7"/>
        <v>0.22108799999999998</v>
      </c>
      <c r="S163" s="217">
        <v>0</v>
      </c>
      <c r="T163" s="218">
        <f t="shared" si="8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9" t="s">
        <v>167</v>
      </c>
      <c r="AT163" s="219" t="s">
        <v>163</v>
      </c>
      <c r="AU163" s="219" t="s">
        <v>88</v>
      </c>
      <c r="AY163" s="14" t="s">
        <v>159</v>
      </c>
      <c r="BE163" s="115">
        <f t="shared" si="9"/>
        <v>0</v>
      </c>
      <c r="BF163" s="115">
        <f t="shared" si="10"/>
        <v>0</v>
      </c>
      <c r="BG163" s="115">
        <f t="shared" si="11"/>
        <v>0</v>
      </c>
      <c r="BH163" s="115">
        <f t="shared" si="12"/>
        <v>0</v>
      </c>
      <c r="BI163" s="115">
        <f t="shared" si="13"/>
        <v>0</v>
      </c>
      <c r="BJ163" s="14" t="s">
        <v>88</v>
      </c>
      <c r="BK163" s="115">
        <f t="shared" si="14"/>
        <v>0</v>
      </c>
      <c r="BL163" s="14" t="s">
        <v>167</v>
      </c>
      <c r="BM163" s="219" t="s">
        <v>186</v>
      </c>
    </row>
    <row r="164" spans="1:65" s="2" customFormat="1" ht="24.2" customHeight="1">
      <c r="A164" s="32"/>
      <c r="B164" s="33"/>
      <c r="C164" s="207" t="s">
        <v>187</v>
      </c>
      <c r="D164" s="207" t="s">
        <v>163</v>
      </c>
      <c r="E164" s="208" t="s">
        <v>188</v>
      </c>
      <c r="F164" s="209" t="s">
        <v>189</v>
      </c>
      <c r="G164" s="210" t="s">
        <v>166</v>
      </c>
      <c r="H164" s="211">
        <v>75.646000000000001</v>
      </c>
      <c r="I164" s="212"/>
      <c r="J164" s="213">
        <f t="shared" si="5"/>
        <v>0</v>
      </c>
      <c r="K164" s="214"/>
      <c r="L164" s="35"/>
      <c r="M164" s="215" t="s">
        <v>1</v>
      </c>
      <c r="N164" s="216" t="s">
        <v>41</v>
      </c>
      <c r="O164" s="69"/>
      <c r="P164" s="217">
        <f t="shared" si="6"/>
        <v>0</v>
      </c>
      <c r="Q164" s="217">
        <v>2.5999999999999998E-4</v>
      </c>
      <c r="R164" s="217">
        <f t="shared" si="7"/>
        <v>1.9667959999999998E-2</v>
      </c>
      <c r="S164" s="217">
        <v>0</v>
      </c>
      <c r="T164" s="218">
        <f t="shared" si="8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9" t="s">
        <v>167</v>
      </c>
      <c r="AT164" s="219" t="s">
        <v>163</v>
      </c>
      <c r="AU164" s="219" t="s">
        <v>88</v>
      </c>
      <c r="AY164" s="14" t="s">
        <v>159</v>
      </c>
      <c r="BE164" s="115">
        <f t="shared" si="9"/>
        <v>0</v>
      </c>
      <c r="BF164" s="115">
        <f t="shared" si="10"/>
        <v>0</v>
      </c>
      <c r="BG164" s="115">
        <f t="shared" si="11"/>
        <v>0</v>
      </c>
      <c r="BH164" s="115">
        <f t="shared" si="12"/>
        <v>0</v>
      </c>
      <c r="BI164" s="115">
        <f t="shared" si="13"/>
        <v>0</v>
      </c>
      <c r="BJ164" s="14" t="s">
        <v>88</v>
      </c>
      <c r="BK164" s="115">
        <f t="shared" si="14"/>
        <v>0</v>
      </c>
      <c r="BL164" s="14" t="s">
        <v>167</v>
      </c>
      <c r="BM164" s="219" t="s">
        <v>190</v>
      </c>
    </row>
    <row r="165" spans="1:65" s="2" customFormat="1" ht="24.2" customHeight="1">
      <c r="A165" s="32"/>
      <c r="B165" s="33"/>
      <c r="C165" s="207" t="s">
        <v>191</v>
      </c>
      <c r="D165" s="207" t="s">
        <v>163</v>
      </c>
      <c r="E165" s="208" t="s">
        <v>192</v>
      </c>
      <c r="F165" s="209" t="s">
        <v>193</v>
      </c>
      <c r="G165" s="210" t="s">
        <v>166</v>
      </c>
      <c r="H165" s="211">
        <v>75.646000000000001</v>
      </c>
      <c r="I165" s="212"/>
      <c r="J165" s="213">
        <f t="shared" si="5"/>
        <v>0</v>
      </c>
      <c r="K165" s="214"/>
      <c r="L165" s="35"/>
      <c r="M165" s="215" t="s">
        <v>1</v>
      </c>
      <c r="N165" s="216" t="s">
        <v>41</v>
      </c>
      <c r="O165" s="69"/>
      <c r="P165" s="217">
        <f t="shared" si="6"/>
        <v>0</v>
      </c>
      <c r="Q165" s="217">
        <v>3.0000000000000001E-3</v>
      </c>
      <c r="R165" s="217">
        <f t="shared" si="7"/>
        <v>0.226938</v>
      </c>
      <c r="S165" s="217">
        <v>0</v>
      </c>
      <c r="T165" s="218">
        <f t="shared" si="8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9" t="s">
        <v>167</v>
      </c>
      <c r="AT165" s="219" t="s">
        <v>163</v>
      </c>
      <c r="AU165" s="219" t="s">
        <v>88</v>
      </c>
      <c r="AY165" s="14" t="s">
        <v>159</v>
      </c>
      <c r="BE165" s="115">
        <f t="shared" si="9"/>
        <v>0</v>
      </c>
      <c r="BF165" s="115">
        <f t="shared" si="10"/>
        <v>0</v>
      </c>
      <c r="BG165" s="115">
        <f t="shared" si="11"/>
        <v>0</v>
      </c>
      <c r="BH165" s="115">
        <f t="shared" si="12"/>
        <v>0</v>
      </c>
      <c r="BI165" s="115">
        <f t="shared" si="13"/>
        <v>0</v>
      </c>
      <c r="BJ165" s="14" t="s">
        <v>88</v>
      </c>
      <c r="BK165" s="115">
        <f t="shared" si="14"/>
        <v>0</v>
      </c>
      <c r="BL165" s="14" t="s">
        <v>167</v>
      </c>
      <c r="BM165" s="219" t="s">
        <v>194</v>
      </c>
    </row>
    <row r="166" spans="1:65" s="2" customFormat="1" ht="24.2" customHeight="1">
      <c r="A166" s="32"/>
      <c r="B166" s="33"/>
      <c r="C166" s="207" t="s">
        <v>195</v>
      </c>
      <c r="D166" s="207" t="s">
        <v>163</v>
      </c>
      <c r="E166" s="208" t="s">
        <v>196</v>
      </c>
      <c r="F166" s="209" t="s">
        <v>197</v>
      </c>
      <c r="G166" s="210" t="s">
        <v>166</v>
      </c>
      <c r="H166" s="211">
        <v>6</v>
      </c>
      <c r="I166" s="212"/>
      <c r="J166" s="213">
        <f t="shared" si="5"/>
        <v>0</v>
      </c>
      <c r="K166" s="214"/>
      <c r="L166" s="35"/>
      <c r="M166" s="215" t="s">
        <v>1</v>
      </c>
      <c r="N166" s="216" t="s">
        <v>41</v>
      </c>
      <c r="O166" s="69"/>
      <c r="P166" s="217">
        <f t="shared" si="6"/>
        <v>0</v>
      </c>
      <c r="Q166" s="217">
        <v>3.73E-2</v>
      </c>
      <c r="R166" s="217">
        <f t="shared" si="7"/>
        <v>0.2238</v>
      </c>
      <c r="S166" s="217">
        <v>0</v>
      </c>
      <c r="T166" s="218">
        <f t="shared" si="8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9" t="s">
        <v>167</v>
      </c>
      <c r="AT166" s="219" t="s">
        <v>163</v>
      </c>
      <c r="AU166" s="219" t="s">
        <v>88</v>
      </c>
      <c r="AY166" s="14" t="s">
        <v>159</v>
      </c>
      <c r="BE166" s="115">
        <f t="shared" si="9"/>
        <v>0</v>
      </c>
      <c r="BF166" s="115">
        <f t="shared" si="10"/>
        <v>0</v>
      </c>
      <c r="BG166" s="115">
        <f t="shared" si="11"/>
        <v>0</v>
      </c>
      <c r="BH166" s="115">
        <f t="shared" si="12"/>
        <v>0</v>
      </c>
      <c r="BI166" s="115">
        <f t="shared" si="13"/>
        <v>0</v>
      </c>
      <c r="BJ166" s="14" t="s">
        <v>88</v>
      </c>
      <c r="BK166" s="115">
        <f t="shared" si="14"/>
        <v>0</v>
      </c>
      <c r="BL166" s="14" t="s">
        <v>167</v>
      </c>
      <c r="BM166" s="219" t="s">
        <v>198</v>
      </c>
    </row>
    <row r="167" spans="1:65" s="2" customFormat="1" ht="24.2" customHeight="1">
      <c r="A167" s="32"/>
      <c r="B167" s="33"/>
      <c r="C167" s="207" t="s">
        <v>199</v>
      </c>
      <c r="D167" s="207" t="s">
        <v>163</v>
      </c>
      <c r="E167" s="208" t="s">
        <v>200</v>
      </c>
      <c r="F167" s="209" t="s">
        <v>201</v>
      </c>
      <c r="G167" s="210" t="s">
        <v>202</v>
      </c>
      <c r="H167" s="211">
        <v>3</v>
      </c>
      <c r="I167" s="212"/>
      <c r="J167" s="213">
        <f t="shared" si="5"/>
        <v>0</v>
      </c>
      <c r="K167" s="214"/>
      <c r="L167" s="35"/>
      <c r="M167" s="215" t="s">
        <v>1</v>
      </c>
      <c r="N167" s="216" t="s">
        <v>41</v>
      </c>
      <c r="O167" s="69"/>
      <c r="P167" s="217">
        <f t="shared" si="6"/>
        <v>0</v>
      </c>
      <c r="Q167" s="217">
        <v>3.3999999999999998E-3</v>
      </c>
      <c r="R167" s="217">
        <f t="shared" si="7"/>
        <v>1.0199999999999999E-2</v>
      </c>
      <c r="S167" s="217">
        <v>0</v>
      </c>
      <c r="T167" s="218">
        <f t="shared" si="8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9" t="s">
        <v>167</v>
      </c>
      <c r="AT167" s="219" t="s">
        <v>163</v>
      </c>
      <c r="AU167" s="219" t="s">
        <v>88</v>
      </c>
      <c r="AY167" s="14" t="s">
        <v>159</v>
      </c>
      <c r="BE167" s="115">
        <f t="shared" si="9"/>
        <v>0</v>
      </c>
      <c r="BF167" s="115">
        <f t="shared" si="10"/>
        <v>0</v>
      </c>
      <c r="BG167" s="115">
        <f t="shared" si="11"/>
        <v>0</v>
      </c>
      <c r="BH167" s="115">
        <f t="shared" si="12"/>
        <v>0</v>
      </c>
      <c r="BI167" s="115">
        <f t="shared" si="13"/>
        <v>0</v>
      </c>
      <c r="BJ167" s="14" t="s">
        <v>88</v>
      </c>
      <c r="BK167" s="115">
        <f t="shared" si="14"/>
        <v>0</v>
      </c>
      <c r="BL167" s="14" t="s">
        <v>167</v>
      </c>
      <c r="BM167" s="219" t="s">
        <v>203</v>
      </c>
    </row>
    <row r="168" spans="1:65" s="2" customFormat="1" ht="24.2" customHeight="1">
      <c r="A168" s="32"/>
      <c r="B168" s="33"/>
      <c r="C168" s="207" t="s">
        <v>204</v>
      </c>
      <c r="D168" s="207" t="s">
        <v>163</v>
      </c>
      <c r="E168" s="208" t="s">
        <v>205</v>
      </c>
      <c r="F168" s="209" t="s">
        <v>206</v>
      </c>
      <c r="G168" s="210" t="s">
        <v>166</v>
      </c>
      <c r="H168" s="211">
        <v>17.079999999999998</v>
      </c>
      <c r="I168" s="212"/>
      <c r="J168" s="213">
        <f t="shared" si="5"/>
        <v>0</v>
      </c>
      <c r="K168" s="214"/>
      <c r="L168" s="35"/>
      <c r="M168" s="215" t="s">
        <v>1</v>
      </c>
      <c r="N168" s="216" t="s">
        <v>41</v>
      </c>
      <c r="O168" s="69"/>
      <c r="P168" s="217">
        <f t="shared" si="6"/>
        <v>0</v>
      </c>
      <c r="Q168" s="217">
        <v>1.54E-2</v>
      </c>
      <c r="R168" s="217">
        <f t="shared" si="7"/>
        <v>0.26303199999999999</v>
      </c>
      <c r="S168" s="217">
        <v>0</v>
      </c>
      <c r="T168" s="218">
        <f t="shared" si="8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9" t="s">
        <v>167</v>
      </c>
      <c r="AT168" s="219" t="s">
        <v>163</v>
      </c>
      <c r="AU168" s="219" t="s">
        <v>88</v>
      </c>
      <c r="AY168" s="14" t="s">
        <v>159</v>
      </c>
      <c r="BE168" s="115">
        <f t="shared" si="9"/>
        <v>0</v>
      </c>
      <c r="BF168" s="115">
        <f t="shared" si="10"/>
        <v>0</v>
      </c>
      <c r="BG168" s="115">
        <f t="shared" si="11"/>
        <v>0</v>
      </c>
      <c r="BH168" s="115">
        <f t="shared" si="12"/>
        <v>0</v>
      </c>
      <c r="BI168" s="115">
        <f t="shared" si="13"/>
        <v>0</v>
      </c>
      <c r="BJ168" s="14" t="s">
        <v>88</v>
      </c>
      <c r="BK168" s="115">
        <f t="shared" si="14"/>
        <v>0</v>
      </c>
      <c r="BL168" s="14" t="s">
        <v>167</v>
      </c>
      <c r="BM168" s="219" t="s">
        <v>207</v>
      </c>
    </row>
    <row r="169" spans="1:65" s="12" customFormat="1" ht="22.9" customHeight="1">
      <c r="B169" s="191"/>
      <c r="C169" s="192"/>
      <c r="D169" s="193" t="s">
        <v>74</v>
      </c>
      <c r="E169" s="205" t="s">
        <v>208</v>
      </c>
      <c r="F169" s="205" t="s">
        <v>209</v>
      </c>
      <c r="G169" s="192"/>
      <c r="H169" s="192"/>
      <c r="I169" s="195"/>
      <c r="J169" s="206">
        <f>BK169</f>
        <v>0</v>
      </c>
      <c r="K169" s="192"/>
      <c r="L169" s="197"/>
      <c r="M169" s="198"/>
      <c r="N169" s="199"/>
      <c r="O169" s="199"/>
      <c r="P169" s="200">
        <f>SUM(P170:P179)</f>
        <v>0</v>
      </c>
      <c r="Q169" s="199"/>
      <c r="R169" s="200">
        <f>SUM(R170:R179)</f>
        <v>5.1428400000000001E-3</v>
      </c>
      <c r="S169" s="199"/>
      <c r="T169" s="201">
        <f>SUM(T170:T179)</f>
        <v>1.0316799999999999</v>
      </c>
      <c r="AR169" s="202" t="s">
        <v>82</v>
      </c>
      <c r="AT169" s="203" t="s">
        <v>74</v>
      </c>
      <c r="AU169" s="203" t="s">
        <v>82</v>
      </c>
      <c r="AY169" s="202" t="s">
        <v>159</v>
      </c>
      <c r="BK169" s="204">
        <f>SUM(BK170:BK179)</f>
        <v>0</v>
      </c>
    </row>
    <row r="170" spans="1:65" s="2" customFormat="1" ht="24.2" customHeight="1">
      <c r="A170" s="32"/>
      <c r="B170" s="33"/>
      <c r="C170" s="207" t="s">
        <v>82</v>
      </c>
      <c r="D170" s="207" t="s">
        <v>163</v>
      </c>
      <c r="E170" s="208" t="s">
        <v>210</v>
      </c>
      <c r="F170" s="209" t="s">
        <v>211</v>
      </c>
      <c r="G170" s="210" t="s">
        <v>166</v>
      </c>
      <c r="H170" s="211">
        <v>128.571</v>
      </c>
      <c r="I170" s="212"/>
      <c r="J170" s="213">
        <f t="shared" ref="J170:J179" si="15">ROUND(I170*H170,2)</f>
        <v>0</v>
      </c>
      <c r="K170" s="214"/>
      <c r="L170" s="35"/>
      <c r="M170" s="215" t="s">
        <v>1</v>
      </c>
      <c r="N170" s="216" t="s">
        <v>41</v>
      </c>
      <c r="O170" s="69"/>
      <c r="P170" s="217">
        <f t="shared" ref="P170:P179" si="16">O170*H170</f>
        <v>0</v>
      </c>
      <c r="Q170" s="217">
        <v>4.0000000000000003E-5</v>
      </c>
      <c r="R170" s="217">
        <f t="shared" ref="R170:R179" si="17">Q170*H170</f>
        <v>5.1428400000000001E-3</v>
      </c>
      <c r="S170" s="217">
        <v>0</v>
      </c>
      <c r="T170" s="218">
        <f t="shared" ref="T170:T179" si="18"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9" t="s">
        <v>167</v>
      </c>
      <c r="AT170" s="219" t="s">
        <v>163</v>
      </c>
      <c r="AU170" s="219" t="s">
        <v>88</v>
      </c>
      <c r="AY170" s="14" t="s">
        <v>159</v>
      </c>
      <c r="BE170" s="115">
        <f t="shared" ref="BE170:BE179" si="19">IF(N170="základní",J170,0)</f>
        <v>0</v>
      </c>
      <c r="BF170" s="115">
        <f t="shared" ref="BF170:BF179" si="20">IF(N170="snížená",J170,0)</f>
        <v>0</v>
      </c>
      <c r="BG170" s="115">
        <f t="shared" ref="BG170:BG179" si="21">IF(N170="zákl. přenesená",J170,0)</f>
        <v>0</v>
      </c>
      <c r="BH170" s="115">
        <f t="shared" ref="BH170:BH179" si="22">IF(N170="sníž. přenesená",J170,0)</f>
        <v>0</v>
      </c>
      <c r="BI170" s="115">
        <f t="shared" ref="BI170:BI179" si="23">IF(N170="nulová",J170,0)</f>
        <v>0</v>
      </c>
      <c r="BJ170" s="14" t="s">
        <v>88</v>
      </c>
      <c r="BK170" s="115">
        <f t="shared" ref="BK170:BK179" si="24">ROUND(I170*H170,2)</f>
        <v>0</v>
      </c>
      <c r="BL170" s="14" t="s">
        <v>167</v>
      </c>
      <c r="BM170" s="219" t="s">
        <v>212</v>
      </c>
    </row>
    <row r="171" spans="1:65" s="2" customFormat="1" ht="14.45" customHeight="1">
      <c r="A171" s="32"/>
      <c r="B171" s="33"/>
      <c r="C171" s="207" t="s">
        <v>213</v>
      </c>
      <c r="D171" s="207" t="s">
        <v>163</v>
      </c>
      <c r="E171" s="208" t="s">
        <v>214</v>
      </c>
      <c r="F171" s="209" t="s">
        <v>215</v>
      </c>
      <c r="G171" s="210" t="s">
        <v>166</v>
      </c>
      <c r="H171" s="211">
        <v>300</v>
      </c>
      <c r="I171" s="212"/>
      <c r="J171" s="213">
        <f t="shared" si="15"/>
        <v>0</v>
      </c>
      <c r="K171" s="214"/>
      <c r="L171" s="35"/>
      <c r="M171" s="215" t="s">
        <v>1</v>
      </c>
      <c r="N171" s="216" t="s">
        <v>41</v>
      </c>
      <c r="O171" s="69"/>
      <c r="P171" s="217">
        <f t="shared" si="16"/>
        <v>0</v>
      </c>
      <c r="Q171" s="217">
        <v>0</v>
      </c>
      <c r="R171" s="217">
        <f t="shared" si="17"/>
        <v>0</v>
      </c>
      <c r="S171" s="217">
        <v>0</v>
      </c>
      <c r="T171" s="218">
        <f t="shared" si="18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9" t="s">
        <v>167</v>
      </c>
      <c r="AT171" s="219" t="s">
        <v>163</v>
      </c>
      <c r="AU171" s="219" t="s">
        <v>88</v>
      </c>
      <c r="AY171" s="14" t="s">
        <v>159</v>
      </c>
      <c r="BE171" s="115">
        <f t="shared" si="19"/>
        <v>0</v>
      </c>
      <c r="BF171" s="115">
        <f t="shared" si="20"/>
        <v>0</v>
      </c>
      <c r="BG171" s="115">
        <f t="shared" si="21"/>
        <v>0</v>
      </c>
      <c r="BH171" s="115">
        <f t="shared" si="22"/>
        <v>0</v>
      </c>
      <c r="BI171" s="115">
        <f t="shared" si="23"/>
        <v>0</v>
      </c>
      <c r="BJ171" s="14" t="s">
        <v>88</v>
      </c>
      <c r="BK171" s="115">
        <f t="shared" si="24"/>
        <v>0</v>
      </c>
      <c r="BL171" s="14" t="s">
        <v>167</v>
      </c>
      <c r="BM171" s="219" t="s">
        <v>216</v>
      </c>
    </row>
    <row r="172" spans="1:65" s="2" customFormat="1" ht="14.45" customHeight="1">
      <c r="A172" s="32"/>
      <c r="B172" s="33"/>
      <c r="C172" s="207" t="s">
        <v>217</v>
      </c>
      <c r="D172" s="207" t="s">
        <v>163</v>
      </c>
      <c r="E172" s="208" t="s">
        <v>218</v>
      </c>
      <c r="F172" s="209" t="s">
        <v>219</v>
      </c>
      <c r="G172" s="210" t="s">
        <v>166</v>
      </c>
      <c r="H172" s="211">
        <v>22.123999999999999</v>
      </c>
      <c r="I172" s="212"/>
      <c r="J172" s="213">
        <f t="shared" si="15"/>
        <v>0</v>
      </c>
      <c r="K172" s="214"/>
      <c r="L172" s="35"/>
      <c r="M172" s="215" t="s">
        <v>1</v>
      </c>
      <c r="N172" s="216" t="s">
        <v>41</v>
      </c>
      <c r="O172" s="69"/>
      <c r="P172" s="217">
        <f t="shared" si="16"/>
        <v>0</v>
      </c>
      <c r="Q172" s="217">
        <v>0</v>
      </c>
      <c r="R172" s="217">
        <f t="shared" si="17"/>
        <v>0</v>
      </c>
      <c r="S172" s="217">
        <v>0</v>
      </c>
      <c r="T172" s="218">
        <f t="shared" si="18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9" t="s">
        <v>167</v>
      </c>
      <c r="AT172" s="219" t="s">
        <v>163</v>
      </c>
      <c r="AU172" s="219" t="s">
        <v>88</v>
      </c>
      <c r="AY172" s="14" t="s">
        <v>159</v>
      </c>
      <c r="BE172" s="115">
        <f t="shared" si="19"/>
        <v>0</v>
      </c>
      <c r="BF172" s="115">
        <f t="shared" si="20"/>
        <v>0</v>
      </c>
      <c r="BG172" s="115">
        <f t="shared" si="21"/>
        <v>0</v>
      </c>
      <c r="BH172" s="115">
        <f t="shared" si="22"/>
        <v>0</v>
      </c>
      <c r="BI172" s="115">
        <f t="shared" si="23"/>
        <v>0</v>
      </c>
      <c r="BJ172" s="14" t="s">
        <v>88</v>
      </c>
      <c r="BK172" s="115">
        <f t="shared" si="24"/>
        <v>0</v>
      </c>
      <c r="BL172" s="14" t="s">
        <v>167</v>
      </c>
      <c r="BM172" s="219" t="s">
        <v>220</v>
      </c>
    </row>
    <row r="173" spans="1:65" s="2" customFormat="1" ht="24.2" customHeight="1">
      <c r="A173" s="32"/>
      <c r="B173" s="33"/>
      <c r="C173" s="207" t="s">
        <v>221</v>
      </c>
      <c r="D173" s="207" t="s">
        <v>163</v>
      </c>
      <c r="E173" s="208" t="s">
        <v>222</v>
      </c>
      <c r="F173" s="209" t="s">
        <v>223</v>
      </c>
      <c r="G173" s="210" t="s">
        <v>166</v>
      </c>
      <c r="H173" s="211">
        <v>22.123999999999999</v>
      </c>
      <c r="I173" s="212"/>
      <c r="J173" s="213">
        <f t="shared" si="15"/>
        <v>0</v>
      </c>
      <c r="K173" s="214"/>
      <c r="L173" s="35"/>
      <c r="M173" s="215" t="s">
        <v>1</v>
      </c>
      <c r="N173" s="216" t="s">
        <v>41</v>
      </c>
      <c r="O173" s="69"/>
      <c r="P173" s="217">
        <f t="shared" si="16"/>
        <v>0</v>
      </c>
      <c r="Q173" s="217">
        <v>0</v>
      </c>
      <c r="R173" s="217">
        <f t="shared" si="17"/>
        <v>0</v>
      </c>
      <c r="S173" s="217">
        <v>0</v>
      </c>
      <c r="T173" s="218">
        <f t="shared" si="18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9" t="s">
        <v>167</v>
      </c>
      <c r="AT173" s="219" t="s">
        <v>163</v>
      </c>
      <c r="AU173" s="219" t="s">
        <v>88</v>
      </c>
      <c r="AY173" s="14" t="s">
        <v>159</v>
      </c>
      <c r="BE173" s="115">
        <f t="shared" si="19"/>
        <v>0</v>
      </c>
      <c r="BF173" s="115">
        <f t="shared" si="20"/>
        <v>0</v>
      </c>
      <c r="BG173" s="115">
        <f t="shared" si="21"/>
        <v>0</v>
      </c>
      <c r="BH173" s="115">
        <f t="shared" si="22"/>
        <v>0</v>
      </c>
      <c r="BI173" s="115">
        <f t="shared" si="23"/>
        <v>0</v>
      </c>
      <c r="BJ173" s="14" t="s">
        <v>88</v>
      </c>
      <c r="BK173" s="115">
        <f t="shared" si="24"/>
        <v>0</v>
      </c>
      <c r="BL173" s="14" t="s">
        <v>167</v>
      </c>
      <c r="BM173" s="219" t="s">
        <v>224</v>
      </c>
    </row>
    <row r="174" spans="1:65" s="2" customFormat="1" ht="24.2" customHeight="1">
      <c r="A174" s="32"/>
      <c r="B174" s="33"/>
      <c r="C174" s="207" t="s">
        <v>225</v>
      </c>
      <c r="D174" s="207" t="s">
        <v>163</v>
      </c>
      <c r="E174" s="208" t="s">
        <v>226</v>
      </c>
      <c r="F174" s="209" t="s">
        <v>227</v>
      </c>
      <c r="G174" s="210" t="s">
        <v>202</v>
      </c>
      <c r="H174" s="211">
        <v>6</v>
      </c>
      <c r="I174" s="212"/>
      <c r="J174" s="213">
        <f t="shared" si="15"/>
        <v>0</v>
      </c>
      <c r="K174" s="214"/>
      <c r="L174" s="35"/>
      <c r="M174" s="215" t="s">
        <v>1</v>
      </c>
      <c r="N174" s="216" t="s">
        <v>41</v>
      </c>
      <c r="O174" s="69"/>
      <c r="P174" s="217">
        <f t="shared" si="16"/>
        <v>0</v>
      </c>
      <c r="Q174" s="217">
        <v>0</v>
      </c>
      <c r="R174" s="217">
        <f t="shared" si="17"/>
        <v>0</v>
      </c>
      <c r="S174" s="217">
        <v>2.5000000000000001E-2</v>
      </c>
      <c r="T174" s="218">
        <f t="shared" si="18"/>
        <v>0.15000000000000002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9" t="s">
        <v>167</v>
      </c>
      <c r="AT174" s="219" t="s">
        <v>163</v>
      </c>
      <c r="AU174" s="219" t="s">
        <v>88</v>
      </c>
      <c r="AY174" s="14" t="s">
        <v>159</v>
      </c>
      <c r="BE174" s="115">
        <f t="shared" si="19"/>
        <v>0</v>
      </c>
      <c r="BF174" s="115">
        <f t="shared" si="20"/>
        <v>0</v>
      </c>
      <c r="BG174" s="115">
        <f t="shared" si="21"/>
        <v>0</v>
      </c>
      <c r="BH174" s="115">
        <f t="shared" si="22"/>
        <v>0</v>
      </c>
      <c r="BI174" s="115">
        <f t="shared" si="23"/>
        <v>0</v>
      </c>
      <c r="BJ174" s="14" t="s">
        <v>88</v>
      </c>
      <c r="BK174" s="115">
        <f t="shared" si="24"/>
        <v>0</v>
      </c>
      <c r="BL174" s="14" t="s">
        <v>167</v>
      </c>
      <c r="BM174" s="219" t="s">
        <v>228</v>
      </c>
    </row>
    <row r="175" spans="1:65" s="2" customFormat="1" ht="24.2" customHeight="1">
      <c r="A175" s="32"/>
      <c r="B175" s="33"/>
      <c r="C175" s="207" t="s">
        <v>229</v>
      </c>
      <c r="D175" s="207" t="s">
        <v>163</v>
      </c>
      <c r="E175" s="208" t="s">
        <v>230</v>
      </c>
      <c r="F175" s="209" t="s">
        <v>231</v>
      </c>
      <c r="G175" s="210" t="s">
        <v>202</v>
      </c>
      <c r="H175" s="211">
        <v>22</v>
      </c>
      <c r="I175" s="212"/>
      <c r="J175" s="213">
        <f t="shared" si="15"/>
        <v>0</v>
      </c>
      <c r="K175" s="214"/>
      <c r="L175" s="35"/>
      <c r="M175" s="215" t="s">
        <v>1</v>
      </c>
      <c r="N175" s="216" t="s">
        <v>41</v>
      </c>
      <c r="O175" s="69"/>
      <c r="P175" s="217">
        <f t="shared" si="16"/>
        <v>0</v>
      </c>
      <c r="Q175" s="217">
        <v>0</v>
      </c>
      <c r="R175" s="217">
        <f t="shared" si="17"/>
        <v>0</v>
      </c>
      <c r="S175" s="217">
        <v>1E-3</v>
      </c>
      <c r="T175" s="218">
        <f t="shared" si="18"/>
        <v>2.1999999999999999E-2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9" t="s">
        <v>167</v>
      </c>
      <c r="AT175" s="219" t="s">
        <v>163</v>
      </c>
      <c r="AU175" s="219" t="s">
        <v>88</v>
      </c>
      <c r="AY175" s="14" t="s">
        <v>159</v>
      </c>
      <c r="BE175" s="115">
        <f t="shared" si="19"/>
        <v>0</v>
      </c>
      <c r="BF175" s="115">
        <f t="shared" si="20"/>
        <v>0</v>
      </c>
      <c r="BG175" s="115">
        <f t="shared" si="21"/>
        <v>0</v>
      </c>
      <c r="BH175" s="115">
        <f t="shared" si="22"/>
        <v>0</v>
      </c>
      <c r="BI175" s="115">
        <f t="shared" si="23"/>
        <v>0</v>
      </c>
      <c r="BJ175" s="14" t="s">
        <v>88</v>
      </c>
      <c r="BK175" s="115">
        <f t="shared" si="24"/>
        <v>0</v>
      </c>
      <c r="BL175" s="14" t="s">
        <v>167</v>
      </c>
      <c r="BM175" s="219" t="s">
        <v>232</v>
      </c>
    </row>
    <row r="176" spans="1:65" s="2" customFormat="1" ht="24.2" customHeight="1">
      <c r="A176" s="32"/>
      <c r="B176" s="33"/>
      <c r="C176" s="207" t="s">
        <v>233</v>
      </c>
      <c r="D176" s="207" t="s">
        <v>163</v>
      </c>
      <c r="E176" s="208" t="s">
        <v>234</v>
      </c>
      <c r="F176" s="209" t="s">
        <v>235</v>
      </c>
      <c r="G176" s="210" t="s">
        <v>236</v>
      </c>
      <c r="H176" s="211">
        <v>30</v>
      </c>
      <c r="I176" s="212"/>
      <c r="J176" s="213">
        <f t="shared" si="15"/>
        <v>0</v>
      </c>
      <c r="K176" s="214"/>
      <c r="L176" s="35"/>
      <c r="M176" s="215" t="s">
        <v>1</v>
      </c>
      <c r="N176" s="216" t="s">
        <v>41</v>
      </c>
      <c r="O176" s="69"/>
      <c r="P176" s="217">
        <f t="shared" si="16"/>
        <v>0</v>
      </c>
      <c r="Q176" s="217">
        <v>0</v>
      </c>
      <c r="R176" s="217">
        <f t="shared" si="17"/>
        <v>0</v>
      </c>
      <c r="S176" s="217">
        <v>1E-3</v>
      </c>
      <c r="T176" s="218">
        <f t="shared" si="18"/>
        <v>0.03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9" t="s">
        <v>167</v>
      </c>
      <c r="AT176" s="219" t="s">
        <v>163</v>
      </c>
      <c r="AU176" s="219" t="s">
        <v>88</v>
      </c>
      <c r="AY176" s="14" t="s">
        <v>159</v>
      </c>
      <c r="BE176" s="115">
        <f t="shared" si="19"/>
        <v>0</v>
      </c>
      <c r="BF176" s="115">
        <f t="shared" si="20"/>
        <v>0</v>
      </c>
      <c r="BG176" s="115">
        <f t="shared" si="21"/>
        <v>0</v>
      </c>
      <c r="BH176" s="115">
        <f t="shared" si="22"/>
        <v>0</v>
      </c>
      <c r="BI176" s="115">
        <f t="shared" si="23"/>
        <v>0</v>
      </c>
      <c r="BJ176" s="14" t="s">
        <v>88</v>
      </c>
      <c r="BK176" s="115">
        <f t="shared" si="24"/>
        <v>0</v>
      </c>
      <c r="BL176" s="14" t="s">
        <v>167</v>
      </c>
      <c r="BM176" s="219" t="s">
        <v>237</v>
      </c>
    </row>
    <row r="177" spans="1:65" s="2" customFormat="1" ht="24.2" customHeight="1">
      <c r="A177" s="32"/>
      <c r="B177" s="33"/>
      <c r="C177" s="207" t="s">
        <v>238</v>
      </c>
      <c r="D177" s="207" t="s">
        <v>163</v>
      </c>
      <c r="E177" s="208" t="s">
        <v>239</v>
      </c>
      <c r="F177" s="209" t="s">
        <v>240</v>
      </c>
      <c r="G177" s="210" t="s">
        <v>236</v>
      </c>
      <c r="H177" s="211">
        <v>8</v>
      </c>
      <c r="I177" s="212"/>
      <c r="J177" s="213">
        <f t="shared" si="15"/>
        <v>0</v>
      </c>
      <c r="K177" s="214"/>
      <c r="L177" s="35"/>
      <c r="M177" s="215" t="s">
        <v>1</v>
      </c>
      <c r="N177" s="216" t="s">
        <v>41</v>
      </c>
      <c r="O177" s="69"/>
      <c r="P177" s="217">
        <f t="shared" si="16"/>
        <v>0</v>
      </c>
      <c r="Q177" s="217">
        <v>0</v>
      </c>
      <c r="R177" s="217">
        <f t="shared" si="17"/>
        <v>0</v>
      </c>
      <c r="S177" s="217">
        <v>5.0000000000000001E-3</v>
      </c>
      <c r="T177" s="218">
        <f t="shared" si="18"/>
        <v>0.04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9" t="s">
        <v>167</v>
      </c>
      <c r="AT177" s="219" t="s">
        <v>163</v>
      </c>
      <c r="AU177" s="219" t="s">
        <v>88</v>
      </c>
      <c r="AY177" s="14" t="s">
        <v>159</v>
      </c>
      <c r="BE177" s="115">
        <f t="shared" si="19"/>
        <v>0</v>
      </c>
      <c r="BF177" s="115">
        <f t="shared" si="20"/>
        <v>0</v>
      </c>
      <c r="BG177" s="115">
        <f t="shared" si="21"/>
        <v>0</v>
      </c>
      <c r="BH177" s="115">
        <f t="shared" si="22"/>
        <v>0</v>
      </c>
      <c r="BI177" s="115">
        <f t="shared" si="23"/>
        <v>0</v>
      </c>
      <c r="BJ177" s="14" t="s">
        <v>88</v>
      </c>
      <c r="BK177" s="115">
        <f t="shared" si="24"/>
        <v>0</v>
      </c>
      <c r="BL177" s="14" t="s">
        <v>167</v>
      </c>
      <c r="BM177" s="219" t="s">
        <v>241</v>
      </c>
    </row>
    <row r="178" spans="1:65" s="2" customFormat="1" ht="24.2" customHeight="1">
      <c r="A178" s="32"/>
      <c r="B178" s="33"/>
      <c r="C178" s="207" t="s">
        <v>242</v>
      </c>
      <c r="D178" s="207" t="s">
        <v>163</v>
      </c>
      <c r="E178" s="208" t="s">
        <v>243</v>
      </c>
      <c r="F178" s="209" t="s">
        <v>244</v>
      </c>
      <c r="G178" s="210" t="s">
        <v>236</v>
      </c>
      <c r="H178" s="211">
        <v>4</v>
      </c>
      <c r="I178" s="212"/>
      <c r="J178" s="213">
        <f t="shared" si="15"/>
        <v>0</v>
      </c>
      <c r="K178" s="214"/>
      <c r="L178" s="35"/>
      <c r="M178" s="215" t="s">
        <v>1</v>
      </c>
      <c r="N178" s="216" t="s">
        <v>41</v>
      </c>
      <c r="O178" s="69"/>
      <c r="P178" s="217">
        <f t="shared" si="16"/>
        <v>0</v>
      </c>
      <c r="Q178" s="217">
        <v>0</v>
      </c>
      <c r="R178" s="217">
        <f t="shared" si="17"/>
        <v>0</v>
      </c>
      <c r="S178" s="217">
        <v>1E-3</v>
      </c>
      <c r="T178" s="218">
        <f t="shared" si="18"/>
        <v>4.0000000000000001E-3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9" t="s">
        <v>167</v>
      </c>
      <c r="AT178" s="219" t="s">
        <v>163</v>
      </c>
      <c r="AU178" s="219" t="s">
        <v>88</v>
      </c>
      <c r="AY178" s="14" t="s">
        <v>159</v>
      </c>
      <c r="BE178" s="115">
        <f t="shared" si="19"/>
        <v>0</v>
      </c>
      <c r="BF178" s="115">
        <f t="shared" si="20"/>
        <v>0</v>
      </c>
      <c r="BG178" s="115">
        <f t="shared" si="21"/>
        <v>0</v>
      </c>
      <c r="BH178" s="115">
        <f t="shared" si="22"/>
        <v>0</v>
      </c>
      <c r="BI178" s="115">
        <f t="shared" si="23"/>
        <v>0</v>
      </c>
      <c r="BJ178" s="14" t="s">
        <v>88</v>
      </c>
      <c r="BK178" s="115">
        <f t="shared" si="24"/>
        <v>0</v>
      </c>
      <c r="BL178" s="14" t="s">
        <v>167</v>
      </c>
      <c r="BM178" s="219" t="s">
        <v>245</v>
      </c>
    </row>
    <row r="179" spans="1:65" s="2" customFormat="1" ht="24.2" customHeight="1">
      <c r="A179" s="32"/>
      <c r="B179" s="33"/>
      <c r="C179" s="207" t="s">
        <v>246</v>
      </c>
      <c r="D179" s="207" t="s">
        <v>163</v>
      </c>
      <c r="E179" s="208" t="s">
        <v>247</v>
      </c>
      <c r="F179" s="209" t="s">
        <v>248</v>
      </c>
      <c r="G179" s="210" t="s">
        <v>166</v>
      </c>
      <c r="H179" s="211">
        <v>17.079999999999998</v>
      </c>
      <c r="I179" s="212"/>
      <c r="J179" s="213">
        <f t="shared" si="15"/>
        <v>0</v>
      </c>
      <c r="K179" s="214"/>
      <c r="L179" s="35"/>
      <c r="M179" s="215" t="s">
        <v>1</v>
      </c>
      <c r="N179" s="216" t="s">
        <v>41</v>
      </c>
      <c r="O179" s="69"/>
      <c r="P179" s="217">
        <f t="shared" si="16"/>
        <v>0</v>
      </c>
      <c r="Q179" s="217">
        <v>0</v>
      </c>
      <c r="R179" s="217">
        <f t="shared" si="17"/>
        <v>0</v>
      </c>
      <c r="S179" s="217">
        <v>4.5999999999999999E-2</v>
      </c>
      <c r="T179" s="218">
        <f t="shared" si="18"/>
        <v>0.78567999999999993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9" t="s">
        <v>167</v>
      </c>
      <c r="AT179" s="219" t="s">
        <v>163</v>
      </c>
      <c r="AU179" s="219" t="s">
        <v>88</v>
      </c>
      <c r="AY179" s="14" t="s">
        <v>159</v>
      </c>
      <c r="BE179" s="115">
        <f t="shared" si="19"/>
        <v>0</v>
      </c>
      <c r="BF179" s="115">
        <f t="shared" si="20"/>
        <v>0</v>
      </c>
      <c r="BG179" s="115">
        <f t="shared" si="21"/>
        <v>0</v>
      </c>
      <c r="BH179" s="115">
        <f t="shared" si="22"/>
        <v>0</v>
      </c>
      <c r="BI179" s="115">
        <f t="shared" si="23"/>
        <v>0</v>
      </c>
      <c r="BJ179" s="14" t="s">
        <v>88</v>
      </c>
      <c r="BK179" s="115">
        <f t="shared" si="24"/>
        <v>0</v>
      </c>
      <c r="BL179" s="14" t="s">
        <v>167</v>
      </c>
      <c r="BM179" s="219" t="s">
        <v>249</v>
      </c>
    </row>
    <row r="180" spans="1:65" s="12" customFormat="1" ht="22.9" customHeight="1">
      <c r="B180" s="191"/>
      <c r="C180" s="192"/>
      <c r="D180" s="193" t="s">
        <v>74</v>
      </c>
      <c r="E180" s="205" t="s">
        <v>250</v>
      </c>
      <c r="F180" s="205" t="s">
        <v>251</v>
      </c>
      <c r="G180" s="192"/>
      <c r="H180" s="192"/>
      <c r="I180" s="195"/>
      <c r="J180" s="206">
        <f>BK180</f>
        <v>0</v>
      </c>
      <c r="K180" s="192"/>
      <c r="L180" s="197"/>
      <c r="M180" s="198"/>
      <c r="N180" s="199"/>
      <c r="O180" s="199"/>
      <c r="P180" s="200">
        <f>SUM(P181:P185)</f>
        <v>0</v>
      </c>
      <c r="Q180" s="199"/>
      <c r="R180" s="200">
        <f>SUM(R181:R185)</f>
        <v>0</v>
      </c>
      <c r="S180" s="199"/>
      <c r="T180" s="201">
        <f>SUM(T181:T185)</f>
        <v>0</v>
      </c>
      <c r="AR180" s="202" t="s">
        <v>82</v>
      </c>
      <c r="AT180" s="203" t="s">
        <v>74</v>
      </c>
      <c r="AU180" s="203" t="s">
        <v>82</v>
      </c>
      <c r="AY180" s="202" t="s">
        <v>159</v>
      </c>
      <c r="BK180" s="204">
        <f>SUM(BK181:BK185)</f>
        <v>0</v>
      </c>
    </row>
    <row r="181" spans="1:65" s="2" customFormat="1" ht="24.2" customHeight="1">
      <c r="A181" s="32"/>
      <c r="B181" s="33"/>
      <c r="C181" s="207" t="s">
        <v>252</v>
      </c>
      <c r="D181" s="207" t="s">
        <v>163</v>
      </c>
      <c r="E181" s="208" t="s">
        <v>253</v>
      </c>
      <c r="F181" s="209" t="s">
        <v>254</v>
      </c>
      <c r="G181" s="210" t="s">
        <v>255</v>
      </c>
      <c r="H181" s="211">
        <v>6.2679999999999998</v>
      </c>
      <c r="I181" s="212"/>
      <c r="J181" s="213">
        <f>ROUND(I181*H181,2)</f>
        <v>0</v>
      </c>
      <c r="K181" s="214"/>
      <c r="L181" s="35"/>
      <c r="M181" s="215" t="s">
        <v>1</v>
      </c>
      <c r="N181" s="216" t="s">
        <v>41</v>
      </c>
      <c r="O181" s="69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9" t="s">
        <v>167</v>
      </c>
      <c r="AT181" s="219" t="s">
        <v>163</v>
      </c>
      <c r="AU181" s="219" t="s">
        <v>88</v>
      </c>
      <c r="AY181" s="14" t="s">
        <v>159</v>
      </c>
      <c r="BE181" s="115">
        <f>IF(N181="základní",J181,0)</f>
        <v>0</v>
      </c>
      <c r="BF181" s="115">
        <f>IF(N181="snížená",J181,0)</f>
        <v>0</v>
      </c>
      <c r="BG181" s="115">
        <f>IF(N181="zákl. přenesená",J181,0)</f>
        <v>0</v>
      </c>
      <c r="BH181" s="115">
        <f>IF(N181="sníž. přenesená",J181,0)</f>
        <v>0</v>
      </c>
      <c r="BI181" s="115">
        <f>IF(N181="nulová",J181,0)</f>
        <v>0</v>
      </c>
      <c r="BJ181" s="14" t="s">
        <v>88</v>
      </c>
      <c r="BK181" s="115">
        <f>ROUND(I181*H181,2)</f>
        <v>0</v>
      </c>
      <c r="BL181" s="14" t="s">
        <v>167</v>
      </c>
      <c r="BM181" s="219" t="s">
        <v>256</v>
      </c>
    </row>
    <row r="182" spans="1:65" s="2" customFormat="1" ht="24.2" customHeight="1">
      <c r="A182" s="32"/>
      <c r="B182" s="33"/>
      <c r="C182" s="207" t="s">
        <v>257</v>
      </c>
      <c r="D182" s="207" t="s">
        <v>163</v>
      </c>
      <c r="E182" s="208" t="s">
        <v>258</v>
      </c>
      <c r="F182" s="209" t="s">
        <v>259</v>
      </c>
      <c r="G182" s="210" t="s">
        <v>255</v>
      </c>
      <c r="H182" s="211">
        <v>156.69999999999999</v>
      </c>
      <c r="I182" s="212"/>
      <c r="J182" s="213">
        <f>ROUND(I182*H182,2)</f>
        <v>0</v>
      </c>
      <c r="K182" s="214"/>
      <c r="L182" s="35"/>
      <c r="M182" s="215" t="s">
        <v>1</v>
      </c>
      <c r="N182" s="216" t="s">
        <v>41</v>
      </c>
      <c r="O182" s="69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9" t="s">
        <v>167</v>
      </c>
      <c r="AT182" s="219" t="s">
        <v>163</v>
      </c>
      <c r="AU182" s="219" t="s">
        <v>88</v>
      </c>
      <c r="AY182" s="14" t="s">
        <v>159</v>
      </c>
      <c r="BE182" s="115">
        <f>IF(N182="základní",J182,0)</f>
        <v>0</v>
      </c>
      <c r="BF182" s="115">
        <f>IF(N182="snížená",J182,0)</f>
        <v>0</v>
      </c>
      <c r="BG182" s="115">
        <f>IF(N182="zákl. přenesená",J182,0)</f>
        <v>0</v>
      </c>
      <c r="BH182" s="115">
        <f>IF(N182="sníž. přenesená",J182,0)</f>
        <v>0</v>
      </c>
      <c r="BI182" s="115">
        <f>IF(N182="nulová",J182,0)</f>
        <v>0</v>
      </c>
      <c r="BJ182" s="14" t="s">
        <v>88</v>
      </c>
      <c r="BK182" s="115">
        <f>ROUND(I182*H182,2)</f>
        <v>0</v>
      </c>
      <c r="BL182" s="14" t="s">
        <v>167</v>
      </c>
      <c r="BM182" s="219" t="s">
        <v>260</v>
      </c>
    </row>
    <row r="183" spans="1:65" s="2" customFormat="1" ht="24.2" customHeight="1">
      <c r="A183" s="32"/>
      <c r="B183" s="33"/>
      <c r="C183" s="207" t="s">
        <v>8</v>
      </c>
      <c r="D183" s="207" t="s">
        <v>163</v>
      </c>
      <c r="E183" s="208" t="s">
        <v>261</v>
      </c>
      <c r="F183" s="209" t="s">
        <v>262</v>
      </c>
      <c r="G183" s="210" t="s">
        <v>255</v>
      </c>
      <c r="H183" s="211">
        <v>6.2679999999999998</v>
      </c>
      <c r="I183" s="212"/>
      <c r="J183" s="213">
        <f>ROUND(I183*H183,2)</f>
        <v>0</v>
      </c>
      <c r="K183" s="214"/>
      <c r="L183" s="35"/>
      <c r="M183" s="215" t="s">
        <v>1</v>
      </c>
      <c r="N183" s="216" t="s">
        <v>41</v>
      </c>
      <c r="O183" s="69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9" t="s">
        <v>167</v>
      </c>
      <c r="AT183" s="219" t="s">
        <v>163</v>
      </c>
      <c r="AU183" s="219" t="s">
        <v>88</v>
      </c>
      <c r="AY183" s="14" t="s">
        <v>159</v>
      </c>
      <c r="BE183" s="115">
        <f>IF(N183="základní",J183,0)</f>
        <v>0</v>
      </c>
      <c r="BF183" s="115">
        <f>IF(N183="snížená",J183,0)</f>
        <v>0</v>
      </c>
      <c r="BG183" s="115">
        <f>IF(N183="zákl. přenesená",J183,0)</f>
        <v>0</v>
      </c>
      <c r="BH183" s="115">
        <f>IF(N183="sníž. přenesená",J183,0)</f>
        <v>0</v>
      </c>
      <c r="BI183" s="115">
        <f>IF(N183="nulová",J183,0)</f>
        <v>0</v>
      </c>
      <c r="BJ183" s="14" t="s">
        <v>88</v>
      </c>
      <c r="BK183" s="115">
        <f>ROUND(I183*H183,2)</f>
        <v>0</v>
      </c>
      <c r="BL183" s="14" t="s">
        <v>167</v>
      </c>
      <c r="BM183" s="219" t="s">
        <v>263</v>
      </c>
    </row>
    <row r="184" spans="1:65" s="2" customFormat="1" ht="24.2" customHeight="1">
      <c r="A184" s="32"/>
      <c r="B184" s="33"/>
      <c r="C184" s="207" t="s">
        <v>264</v>
      </c>
      <c r="D184" s="207" t="s">
        <v>163</v>
      </c>
      <c r="E184" s="208" t="s">
        <v>265</v>
      </c>
      <c r="F184" s="209" t="s">
        <v>266</v>
      </c>
      <c r="G184" s="210" t="s">
        <v>255</v>
      </c>
      <c r="H184" s="211">
        <v>119.092</v>
      </c>
      <c r="I184" s="212"/>
      <c r="J184" s="213">
        <f>ROUND(I184*H184,2)</f>
        <v>0</v>
      </c>
      <c r="K184" s="214"/>
      <c r="L184" s="35"/>
      <c r="M184" s="215" t="s">
        <v>1</v>
      </c>
      <c r="N184" s="216" t="s">
        <v>41</v>
      </c>
      <c r="O184" s="69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9" t="s">
        <v>167</v>
      </c>
      <c r="AT184" s="219" t="s">
        <v>163</v>
      </c>
      <c r="AU184" s="219" t="s">
        <v>88</v>
      </c>
      <c r="AY184" s="14" t="s">
        <v>159</v>
      </c>
      <c r="BE184" s="115">
        <f>IF(N184="základní",J184,0)</f>
        <v>0</v>
      </c>
      <c r="BF184" s="115">
        <f>IF(N184="snížená",J184,0)</f>
        <v>0</v>
      </c>
      <c r="BG184" s="115">
        <f>IF(N184="zákl. přenesená",J184,0)</f>
        <v>0</v>
      </c>
      <c r="BH184" s="115">
        <f>IF(N184="sníž. přenesená",J184,0)</f>
        <v>0</v>
      </c>
      <c r="BI184" s="115">
        <f>IF(N184="nulová",J184,0)</f>
        <v>0</v>
      </c>
      <c r="BJ184" s="14" t="s">
        <v>88</v>
      </c>
      <c r="BK184" s="115">
        <f>ROUND(I184*H184,2)</f>
        <v>0</v>
      </c>
      <c r="BL184" s="14" t="s">
        <v>167</v>
      </c>
      <c r="BM184" s="219" t="s">
        <v>267</v>
      </c>
    </row>
    <row r="185" spans="1:65" s="2" customFormat="1" ht="24.2" customHeight="1">
      <c r="A185" s="32"/>
      <c r="B185" s="33"/>
      <c r="C185" s="207" t="s">
        <v>268</v>
      </c>
      <c r="D185" s="207" t="s">
        <v>163</v>
      </c>
      <c r="E185" s="208" t="s">
        <v>269</v>
      </c>
      <c r="F185" s="209" t="s">
        <v>270</v>
      </c>
      <c r="G185" s="210" t="s">
        <v>255</v>
      </c>
      <c r="H185" s="211">
        <v>6.2679999999999998</v>
      </c>
      <c r="I185" s="212"/>
      <c r="J185" s="213">
        <f>ROUND(I185*H185,2)</f>
        <v>0</v>
      </c>
      <c r="K185" s="214"/>
      <c r="L185" s="35"/>
      <c r="M185" s="215" t="s">
        <v>1</v>
      </c>
      <c r="N185" s="216" t="s">
        <v>41</v>
      </c>
      <c r="O185" s="69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9" t="s">
        <v>167</v>
      </c>
      <c r="AT185" s="219" t="s">
        <v>163</v>
      </c>
      <c r="AU185" s="219" t="s">
        <v>88</v>
      </c>
      <c r="AY185" s="14" t="s">
        <v>159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14" t="s">
        <v>88</v>
      </c>
      <c r="BK185" s="115">
        <f>ROUND(I185*H185,2)</f>
        <v>0</v>
      </c>
      <c r="BL185" s="14" t="s">
        <v>167</v>
      </c>
      <c r="BM185" s="219" t="s">
        <v>271</v>
      </c>
    </row>
    <row r="186" spans="1:65" s="12" customFormat="1" ht="22.9" customHeight="1">
      <c r="B186" s="191"/>
      <c r="C186" s="192"/>
      <c r="D186" s="193" t="s">
        <v>74</v>
      </c>
      <c r="E186" s="205" t="s">
        <v>272</v>
      </c>
      <c r="F186" s="205" t="s">
        <v>273</v>
      </c>
      <c r="G186" s="192"/>
      <c r="H186" s="192"/>
      <c r="I186" s="195"/>
      <c r="J186" s="206">
        <f>BK186</f>
        <v>0</v>
      </c>
      <c r="K186" s="192"/>
      <c r="L186" s="197"/>
      <c r="M186" s="198"/>
      <c r="N186" s="199"/>
      <c r="O186" s="199"/>
      <c r="P186" s="200">
        <f>SUM(P187:P188)</f>
        <v>0</v>
      </c>
      <c r="Q186" s="199"/>
      <c r="R186" s="200">
        <f>SUM(R187:R188)</f>
        <v>0</v>
      </c>
      <c r="S186" s="199"/>
      <c r="T186" s="201">
        <f>SUM(T187:T188)</f>
        <v>0</v>
      </c>
      <c r="AR186" s="202" t="s">
        <v>82</v>
      </c>
      <c r="AT186" s="203" t="s">
        <v>74</v>
      </c>
      <c r="AU186" s="203" t="s">
        <v>82</v>
      </c>
      <c r="AY186" s="202" t="s">
        <v>159</v>
      </c>
      <c r="BK186" s="204">
        <f>SUM(BK187:BK188)</f>
        <v>0</v>
      </c>
    </row>
    <row r="187" spans="1:65" s="2" customFormat="1" ht="14.45" customHeight="1">
      <c r="A187" s="32"/>
      <c r="B187" s="33"/>
      <c r="C187" s="207" t="s">
        <v>274</v>
      </c>
      <c r="D187" s="207" t="s">
        <v>163</v>
      </c>
      <c r="E187" s="208" t="s">
        <v>275</v>
      </c>
      <c r="F187" s="209" t="s">
        <v>276</v>
      </c>
      <c r="G187" s="210" t="s">
        <v>255</v>
      </c>
      <c r="H187" s="211">
        <v>1.8660000000000001</v>
      </c>
      <c r="I187" s="212"/>
      <c r="J187" s="213">
        <f>ROUND(I187*H187,2)</f>
        <v>0</v>
      </c>
      <c r="K187" s="214"/>
      <c r="L187" s="35"/>
      <c r="M187" s="215" t="s">
        <v>1</v>
      </c>
      <c r="N187" s="216" t="s">
        <v>41</v>
      </c>
      <c r="O187" s="69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9" t="s">
        <v>167</v>
      </c>
      <c r="AT187" s="219" t="s">
        <v>163</v>
      </c>
      <c r="AU187" s="219" t="s">
        <v>88</v>
      </c>
      <c r="AY187" s="14" t="s">
        <v>159</v>
      </c>
      <c r="BE187" s="115">
        <f>IF(N187="základní",J187,0)</f>
        <v>0</v>
      </c>
      <c r="BF187" s="115">
        <f>IF(N187="snížená",J187,0)</f>
        <v>0</v>
      </c>
      <c r="BG187" s="115">
        <f>IF(N187="zákl. přenesená",J187,0)</f>
        <v>0</v>
      </c>
      <c r="BH187" s="115">
        <f>IF(N187="sníž. přenesená",J187,0)</f>
        <v>0</v>
      </c>
      <c r="BI187" s="115">
        <f>IF(N187="nulová",J187,0)</f>
        <v>0</v>
      </c>
      <c r="BJ187" s="14" t="s">
        <v>88</v>
      </c>
      <c r="BK187" s="115">
        <f>ROUND(I187*H187,2)</f>
        <v>0</v>
      </c>
      <c r="BL187" s="14" t="s">
        <v>167</v>
      </c>
      <c r="BM187" s="219" t="s">
        <v>277</v>
      </c>
    </row>
    <row r="188" spans="1:65" s="2" customFormat="1" ht="24.2" customHeight="1">
      <c r="A188" s="32"/>
      <c r="B188" s="33"/>
      <c r="C188" s="207" t="s">
        <v>278</v>
      </c>
      <c r="D188" s="207" t="s">
        <v>163</v>
      </c>
      <c r="E188" s="208" t="s">
        <v>279</v>
      </c>
      <c r="F188" s="209" t="s">
        <v>280</v>
      </c>
      <c r="G188" s="210" t="s">
        <v>255</v>
      </c>
      <c r="H188" s="211">
        <v>3.7320000000000002</v>
      </c>
      <c r="I188" s="212"/>
      <c r="J188" s="213">
        <f>ROUND(I188*H188,2)</f>
        <v>0</v>
      </c>
      <c r="K188" s="214"/>
      <c r="L188" s="35"/>
      <c r="M188" s="215" t="s">
        <v>1</v>
      </c>
      <c r="N188" s="216" t="s">
        <v>41</v>
      </c>
      <c r="O188" s="69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9" t="s">
        <v>167</v>
      </c>
      <c r="AT188" s="219" t="s">
        <v>163</v>
      </c>
      <c r="AU188" s="219" t="s">
        <v>88</v>
      </c>
      <c r="AY188" s="14" t="s">
        <v>159</v>
      </c>
      <c r="BE188" s="115">
        <f>IF(N188="základní",J188,0)</f>
        <v>0</v>
      </c>
      <c r="BF188" s="115">
        <f>IF(N188="snížená",J188,0)</f>
        <v>0</v>
      </c>
      <c r="BG188" s="115">
        <f>IF(N188="zákl. přenesená",J188,0)</f>
        <v>0</v>
      </c>
      <c r="BH188" s="115">
        <f>IF(N188="sníž. přenesená",J188,0)</f>
        <v>0</v>
      </c>
      <c r="BI188" s="115">
        <f>IF(N188="nulová",J188,0)</f>
        <v>0</v>
      </c>
      <c r="BJ188" s="14" t="s">
        <v>88</v>
      </c>
      <c r="BK188" s="115">
        <f>ROUND(I188*H188,2)</f>
        <v>0</v>
      </c>
      <c r="BL188" s="14" t="s">
        <v>167</v>
      </c>
      <c r="BM188" s="219" t="s">
        <v>281</v>
      </c>
    </row>
    <row r="189" spans="1:65" s="12" customFormat="1" ht="25.9" customHeight="1">
      <c r="B189" s="191"/>
      <c r="C189" s="192"/>
      <c r="D189" s="193" t="s">
        <v>74</v>
      </c>
      <c r="E189" s="194" t="s">
        <v>282</v>
      </c>
      <c r="F189" s="194" t="s">
        <v>283</v>
      </c>
      <c r="G189" s="192"/>
      <c r="H189" s="192"/>
      <c r="I189" s="195"/>
      <c r="J189" s="196">
        <f>BK189</f>
        <v>0</v>
      </c>
      <c r="K189" s="192"/>
      <c r="L189" s="197"/>
      <c r="M189" s="198"/>
      <c r="N189" s="199"/>
      <c r="O189" s="199"/>
      <c r="P189" s="200">
        <f>P190+P196+P201+P210+P238+P246+P293+P295+P300+P308+P322+P335+P355+P377+P381+P392</f>
        <v>0</v>
      </c>
      <c r="Q189" s="199"/>
      <c r="R189" s="200">
        <f>R190+R196+R201+R210+R238+R246+R293+R295+R300+R308+R322+R335+R355+R377+R381+R392</f>
        <v>3.2641662599999997</v>
      </c>
      <c r="S189" s="199"/>
      <c r="T189" s="201">
        <f>T190+T196+T201+T210+T238+T246+T293+T295+T300+T308+T322+T335+T355+T377+T381+T392</f>
        <v>5.2360173799999989</v>
      </c>
      <c r="AR189" s="202" t="s">
        <v>88</v>
      </c>
      <c r="AT189" s="203" t="s">
        <v>74</v>
      </c>
      <c r="AU189" s="203" t="s">
        <v>75</v>
      </c>
      <c r="AY189" s="202" t="s">
        <v>159</v>
      </c>
      <c r="BK189" s="204">
        <f>BK190+BK196+BK201+BK210+BK238+BK246+BK293+BK295+BK300+BK308+BK322+BK335+BK355+BK377+BK381+BK392</f>
        <v>0</v>
      </c>
    </row>
    <row r="190" spans="1:65" s="12" customFormat="1" ht="22.9" customHeight="1">
      <c r="B190" s="191"/>
      <c r="C190" s="192"/>
      <c r="D190" s="193" t="s">
        <v>74</v>
      </c>
      <c r="E190" s="205" t="s">
        <v>284</v>
      </c>
      <c r="F190" s="205" t="s">
        <v>285</v>
      </c>
      <c r="G190" s="192"/>
      <c r="H190" s="192"/>
      <c r="I190" s="195"/>
      <c r="J190" s="206">
        <f>BK190</f>
        <v>0</v>
      </c>
      <c r="K190" s="192"/>
      <c r="L190" s="197"/>
      <c r="M190" s="198"/>
      <c r="N190" s="199"/>
      <c r="O190" s="199"/>
      <c r="P190" s="200">
        <f>SUM(P191:P195)</f>
        <v>0</v>
      </c>
      <c r="Q190" s="199"/>
      <c r="R190" s="200">
        <f>SUM(R191:R195)</f>
        <v>5.265425E-2</v>
      </c>
      <c r="S190" s="199"/>
      <c r="T190" s="201">
        <f>SUM(T191:T195)</f>
        <v>0</v>
      </c>
      <c r="AR190" s="202" t="s">
        <v>88</v>
      </c>
      <c r="AT190" s="203" t="s">
        <v>74</v>
      </c>
      <c r="AU190" s="203" t="s">
        <v>82</v>
      </c>
      <c r="AY190" s="202" t="s">
        <v>159</v>
      </c>
      <c r="BK190" s="204">
        <f>SUM(BK191:BK195)</f>
        <v>0</v>
      </c>
    </row>
    <row r="191" spans="1:65" s="2" customFormat="1" ht="24.2" customHeight="1">
      <c r="A191" s="32"/>
      <c r="B191" s="33"/>
      <c r="C191" s="207" t="s">
        <v>286</v>
      </c>
      <c r="D191" s="207" t="s">
        <v>163</v>
      </c>
      <c r="E191" s="208" t="s">
        <v>287</v>
      </c>
      <c r="F191" s="209" t="s">
        <v>288</v>
      </c>
      <c r="G191" s="210" t="s">
        <v>166</v>
      </c>
      <c r="H191" s="211">
        <v>6.2629999999999999</v>
      </c>
      <c r="I191" s="212"/>
      <c r="J191" s="213">
        <f>ROUND(I191*H191,2)</f>
        <v>0</v>
      </c>
      <c r="K191" s="214"/>
      <c r="L191" s="35"/>
      <c r="M191" s="215" t="s">
        <v>1</v>
      </c>
      <c r="N191" s="216" t="s">
        <v>41</v>
      </c>
      <c r="O191" s="69"/>
      <c r="P191" s="217">
        <f>O191*H191</f>
        <v>0</v>
      </c>
      <c r="Q191" s="217">
        <v>4.5100000000000001E-3</v>
      </c>
      <c r="R191" s="217">
        <f>Q191*H191</f>
        <v>2.8246130000000001E-2</v>
      </c>
      <c r="S191" s="217">
        <v>0</v>
      </c>
      <c r="T191" s="218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9" t="s">
        <v>264</v>
      </c>
      <c r="AT191" s="219" t="s">
        <v>163</v>
      </c>
      <c r="AU191" s="219" t="s">
        <v>88</v>
      </c>
      <c r="AY191" s="14" t="s">
        <v>159</v>
      </c>
      <c r="BE191" s="115">
        <f>IF(N191="základní",J191,0)</f>
        <v>0</v>
      </c>
      <c r="BF191" s="115">
        <f>IF(N191="snížená",J191,0)</f>
        <v>0</v>
      </c>
      <c r="BG191" s="115">
        <f>IF(N191="zákl. přenesená",J191,0)</f>
        <v>0</v>
      </c>
      <c r="BH191" s="115">
        <f>IF(N191="sníž. přenesená",J191,0)</f>
        <v>0</v>
      </c>
      <c r="BI191" s="115">
        <f>IF(N191="nulová",J191,0)</f>
        <v>0</v>
      </c>
      <c r="BJ191" s="14" t="s">
        <v>88</v>
      </c>
      <c r="BK191" s="115">
        <f>ROUND(I191*H191,2)</f>
        <v>0</v>
      </c>
      <c r="BL191" s="14" t="s">
        <v>264</v>
      </c>
      <c r="BM191" s="219" t="s">
        <v>289</v>
      </c>
    </row>
    <row r="192" spans="1:65" s="2" customFormat="1" ht="24.2" customHeight="1">
      <c r="A192" s="32"/>
      <c r="B192" s="33"/>
      <c r="C192" s="207" t="s">
        <v>290</v>
      </c>
      <c r="D192" s="207" t="s">
        <v>163</v>
      </c>
      <c r="E192" s="208" t="s">
        <v>291</v>
      </c>
      <c r="F192" s="209" t="s">
        <v>292</v>
      </c>
      <c r="G192" s="210" t="s">
        <v>166</v>
      </c>
      <c r="H192" s="211">
        <v>5.4119999999999999</v>
      </c>
      <c r="I192" s="212"/>
      <c r="J192" s="213">
        <f>ROUND(I192*H192,2)</f>
        <v>0</v>
      </c>
      <c r="K192" s="214"/>
      <c r="L192" s="35"/>
      <c r="M192" s="215" t="s">
        <v>1</v>
      </c>
      <c r="N192" s="216" t="s">
        <v>41</v>
      </c>
      <c r="O192" s="69"/>
      <c r="P192" s="217">
        <f>O192*H192</f>
        <v>0</v>
      </c>
      <c r="Q192" s="217">
        <v>4.5100000000000001E-3</v>
      </c>
      <c r="R192" s="217">
        <f>Q192*H192</f>
        <v>2.4408120000000002E-2</v>
      </c>
      <c r="S192" s="217">
        <v>0</v>
      </c>
      <c r="T192" s="21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9" t="s">
        <v>264</v>
      </c>
      <c r="AT192" s="219" t="s">
        <v>163</v>
      </c>
      <c r="AU192" s="219" t="s">
        <v>88</v>
      </c>
      <c r="AY192" s="14" t="s">
        <v>159</v>
      </c>
      <c r="BE192" s="115">
        <f>IF(N192="základní",J192,0)</f>
        <v>0</v>
      </c>
      <c r="BF192" s="115">
        <f>IF(N192="snížená",J192,0)</f>
        <v>0</v>
      </c>
      <c r="BG192" s="115">
        <f>IF(N192="zákl. přenesená",J192,0)</f>
        <v>0</v>
      </c>
      <c r="BH192" s="115">
        <f>IF(N192="sníž. přenesená",J192,0)</f>
        <v>0</v>
      </c>
      <c r="BI192" s="115">
        <f>IF(N192="nulová",J192,0)</f>
        <v>0</v>
      </c>
      <c r="BJ192" s="14" t="s">
        <v>88</v>
      </c>
      <c r="BK192" s="115">
        <f>ROUND(I192*H192,2)</f>
        <v>0</v>
      </c>
      <c r="BL192" s="14" t="s">
        <v>264</v>
      </c>
      <c r="BM192" s="219" t="s">
        <v>293</v>
      </c>
    </row>
    <row r="193" spans="1:65" s="2" customFormat="1" ht="24.2" customHeight="1">
      <c r="A193" s="32"/>
      <c r="B193" s="33"/>
      <c r="C193" s="207" t="s">
        <v>294</v>
      </c>
      <c r="D193" s="207" t="s">
        <v>163</v>
      </c>
      <c r="E193" s="208" t="s">
        <v>295</v>
      </c>
      <c r="F193" s="209" t="s">
        <v>296</v>
      </c>
      <c r="G193" s="210" t="s">
        <v>255</v>
      </c>
      <c r="H193" s="211">
        <v>5.2999999999999999E-2</v>
      </c>
      <c r="I193" s="212"/>
      <c r="J193" s="213">
        <f>ROUND(I193*H193,2)</f>
        <v>0</v>
      </c>
      <c r="K193" s="214"/>
      <c r="L193" s="35"/>
      <c r="M193" s="215" t="s">
        <v>1</v>
      </c>
      <c r="N193" s="216" t="s">
        <v>41</v>
      </c>
      <c r="O193" s="69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9" t="s">
        <v>264</v>
      </c>
      <c r="AT193" s="219" t="s">
        <v>163</v>
      </c>
      <c r="AU193" s="219" t="s">
        <v>88</v>
      </c>
      <c r="AY193" s="14" t="s">
        <v>159</v>
      </c>
      <c r="BE193" s="115">
        <f>IF(N193="základní",J193,0)</f>
        <v>0</v>
      </c>
      <c r="BF193" s="115">
        <f>IF(N193="snížená",J193,0)</f>
        <v>0</v>
      </c>
      <c r="BG193" s="115">
        <f>IF(N193="zákl. přenesená",J193,0)</f>
        <v>0</v>
      </c>
      <c r="BH193" s="115">
        <f>IF(N193="sníž. přenesená",J193,0)</f>
        <v>0</v>
      </c>
      <c r="BI193" s="115">
        <f>IF(N193="nulová",J193,0)</f>
        <v>0</v>
      </c>
      <c r="BJ193" s="14" t="s">
        <v>88</v>
      </c>
      <c r="BK193" s="115">
        <f>ROUND(I193*H193,2)</f>
        <v>0</v>
      </c>
      <c r="BL193" s="14" t="s">
        <v>264</v>
      </c>
      <c r="BM193" s="219" t="s">
        <v>297</v>
      </c>
    </row>
    <row r="194" spans="1:65" s="2" customFormat="1" ht="24.2" customHeight="1">
      <c r="A194" s="32"/>
      <c r="B194" s="33"/>
      <c r="C194" s="207" t="s">
        <v>298</v>
      </c>
      <c r="D194" s="207" t="s">
        <v>163</v>
      </c>
      <c r="E194" s="208" t="s">
        <v>299</v>
      </c>
      <c r="F194" s="209" t="s">
        <v>300</v>
      </c>
      <c r="G194" s="210" t="s">
        <v>255</v>
      </c>
      <c r="H194" s="211">
        <v>5.2999999999999999E-2</v>
      </c>
      <c r="I194" s="212"/>
      <c r="J194" s="213">
        <f>ROUND(I194*H194,2)</f>
        <v>0</v>
      </c>
      <c r="K194" s="214"/>
      <c r="L194" s="35"/>
      <c r="M194" s="215" t="s">
        <v>1</v>
      </c>
      <c r="N194" s="216" t="s">
        <v>41</v>
      </c>
      <c r="O194" s="69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9" t="s">
        <v>264</v>
      </c>
      <c r="AT194" s="219" t="s">
        <v>163</v>
      </c>
      <c r="AU194" s="219" t="s">
        <v>88</v>
      </c>
      <c r="AY194" s="14" t="s">
        <v>159</v>
      </c>
      <c r="BE194" s="115">
        <f>IF(N194="základní",J194,0)</f>
        <v>0</v>
      </c>
      <c r="BF194" s="115">
        <f>IF(N194="snížená",J194,0)</f>
        <v>0</v>
      </c>
      <c r="BG194" s="115">
        <f>IF(N194="zákl. přenesená",J194,0)</f>
        <v>0</v>
      </c>
      <c r="BH194" s="115">
        <f>IF(N194="sníž. přenesená",J194,0)</f>
        <v>0</v>
      </c>
      <c r="BI194" s="115">
        <f>IF(N194="nulová",J194,0)</f>
        <v>0</v>
      </c>
      <c r="BJ194" s="14" t="s">
        <v>88</v>
      </c>
      <c r="BK194" s="115">
        <f>ROUND(I194*H194,2)</f>
        <v>0</v>
      </c>
      <c r="BL194" s="14" t="s">
        <v>264</v>
      </c>
      <c r="BM194" s="219" t="s">
        <v>301</v>
      </c>
    </row>
    <row r="195" spans="1:65" s="2" customFormat="1" ht="24.2" customHeight="1">
      <c r="A195" s="32"/>
      <c r="B195" s="33"/>
      <c r="C195" s="207" t="s">
        <v>302</v>
      </c>
      <c r="D195" s="207" t="s">
        <v>163</v>
      </c>
      <c r="E195" s="208" t="s">
        <v>303</v>
      </c>
      <c r="F195" s="209" t="s">
        <v>304</v>
      </c>
      <c r="G195" s="210" t="s">
        <v>255</v>
      </c>
      <c r="H195" s="211">
        <v>5.2999999999999999E-2</v>
      </c>
      <c r="I195" s="212"/>
      <c r="J195" s="213">
        <f>ROUND(I195*H195,2)</f>
        <v>0</v>
      </c>
      <c r="K195" s="214"/>
      <c r="L195" s="35"/>
      <c r="M195" s="215" t="s">
        <v>1</v>
      </c>
      <c r="N195" s="216" t="s">
        <v>41</v>
      </c>
      <c r="O195" s="69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9" t="s">
        <v>264</v>
      </c>
      <c r="AT195" s="219" t="s">
        <v>163</v>
      </c>
      <c r="AU195" s="219" t="s">
        <v>88</v>
      </c>
      <c r="AY195" s="14" t="s">
        <v>159</v>
      </c>
      <c r="BE195" s="115">
        <f>IF(N195="základní",J195,0)</f>
        <v>0</v>
      </c>
      <c r="BF195" s="115">
        <f>IF(N195="snížená",J195,0)</f>
        <v>0</v>
      </c>
      <c r="BG195" s="115">
        <f>IF(N195="zákl. přenesená",J195,0)</f>
        <v>0</v>
      </c>
      <c r="BH195" s="115">
        <f>IF(N195="sníž. přenesená",J195,0)</f>
        <v>0</v>
      </c>
      <c r="BI195" s="115">
        <f>IF(N195="nulová",J195,0)</f>
        <v>0</v>
      </c>
      <c r="BJ195" s="14" t="s">
        <v>88</v>
      </c>
      <c r="BK195" s="115">
        <f>ROUND(I195*H195,2)</f>
        <v>0</v>
      </c>
      <c r="BL195" s="14" t="s">
        <v>264</v>
      </c>
      <c r="BM195" s="219" t="s">
        <v>305</v>
      </c>
    </row>
    <row r="196" spans="1:65" s="12" customFormat="1" ht="22.9" customHeight="1">
      <c r="B196" s="191"/>
      <c r="C196" s="192"/>
      <c r="D196" s="193" t="s">
        <v>74</v>
      </c>
      <c r="E196" s="205" t="s">
        <v>306</v>
      </c>
      <c r="F196" s="205" t="s">
        <v>307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SUM(P197:P200)</f>
        <v>0</v>
      </c>
      <c r="Q196" s="199"/>
      <c r="R196" s="200">
        <f>SUM(R197:R200)</f>
        <v>2.2000000000000001E-4</v>
      </c>
      <c r="S196" s="199"/>
      <c r="T196" s="201">
        <f>SUM(T197:T200)</f>
        <v>0</v>
      </c>
      <c r="AR196" s="202" t="s">
        <v>88</v>
      </c>
      <c r="AT196" s="203" t="s">
        <v>74</v>
      </c>
      <c r="AU196" s="203" t="s">
        <v>82</v>
      </c>
      <c r="AY196" s="202" t="s">
        <v>159</v>
      </c>
      <c r="BK196" s="204">
        <f>SUM(BK197:BK200)</f>
        <v>0</v>
      </c>
    </row>
    <row r="197" spans="1:65" s="2" customFormat="1" ht="24.2" customHeight="1">
      <c r="A197" s="32"/>
      <c r="B197" s="33"/>
      <c r="C197" s="207" t="s">
        <v>308</v>
      </c>
      <c r="D197" s="207" t="s">
        <v>163</v>
      </c>
      <c r="E197" s="208" t="s">
        <v>309</v>
      </c>
      <c r="F197" s="209" t="s">
        <v>310</v>
      </c>
      <c r="G197" s="210" t="s">
        <v>202</v>
      </c>
      <c r="H197" s="211">
        <v>1</v>
      </c>
      <c r="I197" s="212"/>
      <c r="J197" s="213">
        <f>ROUND(I197*H197,2)</f>
        <v>0</v>
      </c>
      <c r="K197" s="214"/>
      <c r="L197" s="35"/>
      <c r="M197" s="215" t="s">
        <v>1</v>
      </c>
      <c r="N197" s="216" t="s">
        <v>41</v>
      </c>
      <c r="O197" s="69"/>
      <c r="P197" s="217">
        <f>O197*H197</f>
        <v>0</v>
      </c>
      <c r="Q197" s="217">
        <v>2.2000000000000001E-4</v>
      </c>
      <c r="R197" s="217">
        <f>Q197*H197</f>
        <v>2.2000000000000001E-4</v>
      </c>
      <c r="S197" s="217">
        <v>0</v>
      </c>
      <c r="T197" s="21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9" t="s">
        <v>264</v>
      </c>
      <c r="AT197" s="219" t="s">
        <v>163</v>
      </c>
      <c r="AU197" s="219" t="s">
        <v>88</v>
      </c>
      <c r="AY197" s="14" t="s">
        <v>159</v>
      </c>
      <c r="BE197" s="115">
        <f>IF(N197="základní",J197,0)</f>
        <v>0</v>
      </c>
      <c r="BF197" s="115">
        <f>IF(N197="snížená",J197,0)</f>
        <v>0</v>
      </c>
      <c r="BG197" s="115">
        <f>IF(N197="zákl. přenesená",J197,0)</f>
        <v>0</v>
      </c>
      <c r="BH197" s="115">
        <f>IF(N197="sníž. přenesená",J197,0)</f>
        <v>0</v>
      </c>
      <c r="BI197" s="115">
        <f>IF(N197="nulová",J197,0)</f>
        <v>0</v>
      </c>
      <c r="BJ197" s="14" t="s">
        <v>88</v>
      </c>
      <c r="BK197" s="115">
        <f>ROUND(I197*H197,2)</f>
        <v>0</v>
      </c>
      <c r="BL197" s="14" t="s">
        <v>264</v>
      </c>
      <c r="BM197" s="219" t="s">
        <v>311</v>
      </c>
    </row>
    <row r="198" spans="1:65" s="2" customFormat="1" ht="24.2" customHeight="1">
      <c r="A198" s="32"/>
      <c r="B198" s="33"/>
      <c r="C198" s="207" t="s">
        <v>312</v>
      </c>
      <c r="D198" s="207" t="s">
        <v>163</v>
      </c>
      <c r="E198" s="208" t="s">
        <v>313</v>
      </c>
      <c r="F198" s="209" t="s">
        <v>314</v>
      </c>
      <c r="G198" s="210" t="s">
        <v>255</v>
      </c>
      <c r="H198" s="211">
        <v>0</v>
      </c>
      <c r="I198" s="212"/>
      <c r="J198" s="213">
        <f>ROUND(I198*H198,2)</f>
        <v>0</v>
      </c>
      <c r="K198" s="214"/>
      <c r="L198" s="35"/>
      <c r="M198" s="215" t="s">
        <v>1</v>
      </c>
      <c r="N198" s="216" t="s">
        <v>41</v>
      </c>
      <c r="O198" s="69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9" t="s">
        <v>264</v>
      </c>
      <c r="AT198" s="219" t="s">
        <v>163</v>
      </c>
      <c r="AU198" s="219" t="s">
        <v>88</v>
      </c>
      <c r="AY198" s="14" t="s">
        <v>159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14" t="s">
        <v>88</v>
      </c>
      <c r="BK198" s="115">
        <f>ROUND(I198*H198,2)</f>
        <v>0</v>
      </c>
      <c r="BL198" s="14" t="s">
        <v>264</v>
      </c>
      <c r="BM198" s="219" t="s">
        <v>315</v>
      </c>
    </row>
    <row r="199" spans="1:65" s="2" customFormat="1" ht="24.2" customHeight="1">
      <c r="A199" s="32"/>
      <c r="B199" s="33"/>
      <c r="C199" s="207" t="s">
        <v>316</v>
      </c>
      <c r="D199" s="207" t="s">
        <v>163</v>
      </c>
      <c r="E199" s="208" t="s">
        <v>317</v>
      </c>
      <c r="F199" s="209" t="s">
        <v>318</v>
      </c>
      <c r="G199" s="210" t="s">
        <v>255</v>
      </c>
      <c r="H199" s="211">
        <v>0</v>
      </c>
      <c r="I199" s="212"/>
      <c r="J199" s="213">
        <f>ROUND(I199*H199,2)</f>
        <v>0</v>
      </c>
      <c r="K199" s="214"/>
      <c r="L199" s="35"/>
      <c r="M199" s="215" t="s">
        <v>1</v>
      </c>
      <c r="N199" s="216" t="s">
        <v>41</v>
      </c>
      <c r="O199" s="69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9" t="s">
        <v>264</v>
      </c>
      <c r="AT199" s="219" t="s">
        <v>163</v>
      </c>
      <c r="AU199" s="219" t="s">
        <v>88</v>
      </c>
      <c r="AY199" s="14" t="s">
        <v>159</v>
      </c>
      <c r="BE199" s="115">
        <f>IF(N199="základní",J199,0)</f>
        <v>0</v>
      </c>
      <c r="BF199" s="115">
        <f>IF(N199="snížená",J199,0)</f>
        <v>0</v>
      </c>
      <c r="BG199" s="115">
        <f>IF(N199="zákl. přenesená",J199,0)</f>
        <v>0</v>
      </c>
      <c r="BH199" s="115">
        <f>IF(N199="sníž. přenesená",J199,0)</f>
        <v>0</v>
      </c>
      <c r="BI199" s="115">
        <f>IF(N199="nulová",J199,0)</f>
        <v>0</v>
      </c>
      <c r="BJ199" s="14" t="s">
        <v>88</v>
      </c>
      <c r="BK199" s="115">
        <f>ROUND(I199*H199,2)</f>
        <v>0</v>
      </c>
      <c r="BL199" s="14" t="s">
        <v>264</v>
      </c>
      <c r="BM199" s="219" t="s">
        <v>319</v>
      </c>
    </row>
    <row r="200" spans="1:65" s="2" customFormat="1" ht="24.2" customHeight="1">
      <c r="A200" s="32"/>
      <c r="B200" s="33"/>
      <c r="C200" s="207" t="s">
        <v>320</v>
      </c>
      <c r="D200" s="207" t="s">
        <v>163</v>
      </c>
      <c r="E200" s="208" t="s">
        <v>321</v>
      </c>
      <c r="F200" s="209" t="s">
        <v>322</v>
      </c>
      <c r="G200" s="210" t="s">
        <v>255</v>
      </c>
      <c r="H200" s="211">
        <v>0</v>
      </c>
      <c r="I200" s="212"/>
      <c r="J200" s="213">
        <f>ROUND(I200*H200,2)</f>
        <v>0</v>
      </c>
      <c r="K200" s="214"/>
      <c r="L200" s="35"/>
      <c r="M200" s="215" t="s">
        <v>1</v>
      </c>
      <c r="N200" s="216" t="s">
        <v>41</v>
      </c>
      <c r="O200" s="69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9" t="s">
        <v>264</v>
      </c>
      <c r="AT200" s="219" t="s">
        <v>163</v>
      </c>
      <c r="AU200" s="219" t="s">
        <v>88</v>
      </c>
      <c r="AY200" s="14" t="s">
        <v>159</v>
      </c>
      <c r="BE200" s="115">
        <f>IF(N200="základní",J200,0)</f>
        <v>0</v>
      </c>
      <c r="BF200" s="115">
        <f>IF(N200="snížená",J200,0)</f>
        <v>0</v>
      </c>
      <c r="BG200" s="115">
        <f>IF(N200="zákl. přenesená",J200,0)</f>
        <v>0</v>
      </c>
      <c r="BH200" s="115">
        <f>IF(N200="sníž. přenesená",J200,0)</f>
        <v>0</v>
      </c>
      <c r="BI200" s="115">
        <f>IF(N200="nulová",J200,0)</f>
        <v>0</v>
      </c>
      <c r="BJ200" s="14" t="s">
        <v>88</v>
      </c>
      <c r="BK200" s="115">
        <f>ROUND(I200*H200,2)</f>
        <v>0</v>
      </c>
      <c r="BL200" s="14" t="s">
        <v>264</v>
      </c>
      <c r="BM200" s="219" t="s">
        <v>323</v>
      </c>
    </row>
    <row r="201" spans="1:65" s="12" customFormat="1" ht="22.9" customHeight="1">
      <c r="B201" s="191"/>
      <c r="C201" s="192"/>
      <c r="D201" s="193" t="s">
        <v>74</v>
      </c>
      <c r="E201" s="205" t="s">
        <v>324</v>
      </c>
      <c r="F201" s="205" t="s">
        <v>325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SUM(P202:P209)</f>
        <v>0</v>
      </c>
      <c r="Q201" s="199"/>
      <c r="R201" s="200">
        <f>SUM(R202:R209)</f>
        <v>2.16E-3</v>
      </c>
      <c r="S201" s="199"/>
      <c r="T201" s="201">
        <f>SUM(T202:T209)</f>
        <v>0</v>
      </c>
      <c r="AR201" s="202" t="s">
        <v>88</v>
      </c>
      <c r="AT201" s="203" t="s">
        <v>74</v>
      </c>
      <c r="AU201" s="203" t="s">
        <v>82</v>
      </c>
      <c r="AY201" s="202" t="s">
        <v>159</v>
      </c>
      <c r="BK201" s="204">
        <f>SUM(BK202:BK209)</f>
        <v>0</v>
      </c>
    </row>
    <row r="202" spans="1:65" s="2" customFormat="1" ht="24.2" customHeight="1">
      <c r="A202" s="32"/>
      <c r="B202" s="33"/>
      <c r="C202" s="207" t="s">
        <v>326</v>
      </c>
      <c r="D202" s="207" t="s">
        <v>163</v>
      </c>
      <c r="E202" s="208" t="s">
        <v>327</v>
      </c>
      <c r="F202" s="209" t="s">
        <v>328</v>
      </c>
      <c r="G202" s="210" t="s">
        <v>202</v>
      </c>
      <c r="H202" s="211">
        <v>2</v>
      </c>
      <c r="I202" s="212"/>
      <c r="J202" s="213">
        <f t="shared" ref="J202:J209" si="25">ROUND(I202*H202,2)</f>
        <v>0</v>
      </c>
      <c r="K202" s="214"/>
      <c r="L202" s="35"/>
      <c r="M202" s="215" t="s">
        <v>1</v>
      </c>
      <c r="N202" s="216" t="s">
        <v>41</v>
      </c>
      <c r="O202" s="69"/>
      <c r="P202" s="217">
        <f t="shared" ref="P202:P209" si="26">O202*H202</f>
        <v>0</v>
      </c>
      <c r="Q202" s="217">
        <v>0</v>
      </c>
      <c r="R202" s="217">
        <f t="shared" ref="R202:R209" si="27">Q202*H202</f>
        <v>0</v>
      </c>
      <c r="S202" s="217">
        <v>0</v>
      </c>
      <c r="T202" s="218">
        <f t="shared" ref="T202:T209" si="28"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219" t="s">
        <v>264</v>
      </c>
      <c r="AT202" s="219" t="s">
        <v>163</v>
      </c>
      <c r="AU202" s="219" t="s">
        <v>88</v>
      </c>
      <c r="AY202" s="14" t="s">
        <v>159</v>
      </c>
      <c r="BE202" s="115">
        <f t="shared" ref="BE202:BE209" si="29">IF(N202="základní",J202,0)</f>
        <v>0</v>
      </c>
      <c r="BF202" s="115">
        <f t="shared" ref="BF202:BF209" si="30">IF(N202="snížená",J202,0)</f>
        <v>0</v>
      </c>
      <c r="BG202" s="115">
        <f t="shared" ref="BG202:BG209" si="31">IF(N202="zákl. přenesená",J202,0)</f>
        <v>0</v>
      </c>
      <c r="BH202" s="115">
        <f t="shared" ref="BH202:BH209" si="32">IF(N202="sníž. přenesená",J202,0)</f>
        <v>0</v>
      </c>
      <c r="BI202" s="115">
        <f t="shared" ref="BI202:BI209" si="33">IF(N202="nulová",J202,0)</f>
        <v>0</v>
      </c>
      <c r="BJ202" s="14" t="s">
        <v>88</v>
      </c>
      <c r="BK202" s="115">
        <f t="shared" ref="BK202:BK209" si="34">ROUND(I202*H202,2)</f>
        <v>0</v>
      </c>
      <c r="BL202" s="14" t="s">
        <v>264</v>
      </c>
      <c r="BM202" s="219" t="s">
        <v>329</v>
      </c>
    </row>
    <row r="203" spans="1:65" s="2" customFormat="1" ht="24.2" customHeight="1">
      <c r="A203" s="32"/>
      <c r="B203" s="33"/>
      <c r="C203" s="207" t="s">
        <v>330</v>
      </c>
      <c r="D203" s="207" t="s">
        <v>163</v>
      </c>
      <c r="E203" s="208" t="s">
        <v>331</v>
      </c>
      <c r="F203" s="209" t="s">
        <v>332</v>
      </c>
      <c r="G203" s="210" t="s">
        <v>202</v>
      </c>
      <c r="H203" s="211">
        <v>2</v>
      </c>
      <c r="I203" s="212"/>
      <c r="J203" s="213">
        <f t="shared" si="25"/>
        <v>0</v>
      </c>
      <c r="K203" s="214"/>
      <c r="L203" s="35"/>
      <c r="M203" s="215" t="s">
        <v>1</v>
      </c>
      <c r="N203" s="216" t="s">
        <v>41</v>
      </c>
      <c r="O203" s="69"/>
      <c r="P203" s="217">
        <f t="shared" si="26"/>
        <v>0</v>
      </c>
      <c r="Q203" s="217">
        <v>4.2000000000000002E-4</v>
      </c>
      <c r="R203" s="217">
        <f t="shared" si="27"/>
        <v>8.4000000000000003E-4</v>
      </c>
      <c r="S203" s="217">
        <v>0</v>
      </c>
      <c r="T203" s="218">
        <f t="shared" si="28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9" t="s">
        <v>264</v>
      </c>
      <c r="AT203" s="219" t="s">
        <v>163</v>
      </c>
      <c r="AU203" s="219" t="s">
        <v>88</v>
      </c>
      <c r="AY203" s="14" t="s">
        <v>159</v>
      </c>
      <c r="BE203" s="115">
        <f t="shared" si="29"/>
        <v>0</v>
      </c>
      <c r="BF203" s="115">
        <f t="shared" si="30"/>
        <v>0</v>
      </c>
      <c r="BG203" s="115">
        <f t="shared" si="31"/>
        <v>0</v>
      </c>
      <c r="BH203" s="115">
        <f t="shared" si="32"/>
        <v>0</v>
      </c>
      <c r="BI203" s="115">
        <f t="shared" si="33"/>
        <v>0</v>
      </c>
      <c r="BJ203" s="14" t="s">
        <v>88</v>
      </c>
      <c r="BK203" s="115">
        <f t="shared" si="34"/>
        <v>0</v>
      </c>
      <c r="BL203" s="14" t="s">
        <v>264</v>
      </c>
      <c r="BM203" s="219" t="s">
        <v>333</v>
      </c>
    </row>
    <row r="204" spans="1:65" s="2" customFormat="1" ht="14.45" customHeight="1">
      <c r="A204" s="32"/>
      <c r="B204" s="33"/>
      <c r="C204" s="207" t="s">
        <v>334</v>
      </c>
      <c r="D204" s="207" t="s">
        <v>163</v>
      </c>
      <c r="E204" s="208" t="s">
        <v>335</v>
      </c>
      <c r="F204" s="209" t="s">
        <v>336</v>
      </c>
      <c r="G204" s="210" t="s">
        <v>202</v>
      </c>
      <c r="H204" s="211">
        <v>2</v>
      </c>
      <c r="I204" s="212"/>
      <c r="J204" s="213">
        <f t="shared" si="25"/>
        <v>0</v>
      </c>
      <c r="K204" s="214"/>
      <c r="L204" s="35"/>
      <c r="M204" s="215" t="s">
        <v>1</v>
      </c>
      <c r="N204" s="216" t="s">
        <v>41</v>
      </c>
      <c r="O204" s="69"/>
      <c r="P204" s="217">
        <f t="shared" si="26"/>
        <v>0</v>
      </c>
      <c r="Q204" s="217">
        <v>2.0000000000000002E-5</v>
      </c>
      <c r="R204" s="217">
        <f t="shared" si="27"/>
        <v>4.0000000000000003E-5</v>
      </c>
      <c r="S204" s="217">
        <v>0</v>
      </c>
      <c r="T204" s="218">
        <f t="shared" si="28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19" t="s">
        <v>264</v>
      </c>
      <c r="AT204" s="219" t="s">
        <v>163</v>
      </c>
      <c r="AU204" s="219" t="s">
        <v>88</v>
      </c>
      <c r="AY204" s="14" t="s">
        <v>159</v>
      </c>
      <c r="BE204" s="115">
        <f t="shared" si="29"/>
        <v>0</v>
      </c>
      <c r="BF204" s="115">
        <f t="shared" si="30"/>
        <v>0</v>
      </c>
      <c r="BG204" s="115">
        <f t="shared" si="31"/>
        <v>0</v>
      </c>
      <c r="BH204" s="115">
        <f t="shared" si="32"/>
        <v>0</v>
      </c>
      <c r="BI204" s="115">
        <f t="shared" si="33"/>
        <v>0</v>
      </c>
      <c r="BJ204" s="14" t="s">
        <v>88</v>
      </c>
      <c r="BK204" s="115">
        <f t="shared" si="34"/>
        <v>0</v>
      </c>
      <c r="BL204" s="14" t="s">
        <v>264</v>
      </c>
      <c r="BM204" s="219" t="s">
        <v>337</v>
      </c>
    </row>
    <row r="205" spans="1:65" s="2" customFormat="1" ht="14.45" customHeight="1">
      <c r="A205" s="32"/>
      <c r="B205" s="33"/>
      <c r="C205" s="220" t="s">
        <v>338</v>
      </c>
      <c r="D205" s="220" t="s">
        <v>339</v>
      </c>
      <c r="E205" s="221" t="s">
        <v>340</v>
      </c>
      <c r="F205" s="222" t="s">
        <v>341</v>
      </c>
      <c r="G205" s="223" t="s">
        <v>202</v>
      </c>
      <c r="H205" s="224">
        <v>1</v>
      </c>
      <c r="I205" s="225"/>
      <c r="J205" s="226">
        <f t="shared" si="25"/>
        <v>0</v>
      </c>
      <c r="K205" s="227"/>
      <c r="L205" s="228"/>
      <c r="M205" s="229" t="s">
        <v>1</v>
      </c>
      <c r="N205" s="230" t="s">
        <v>41</v>
      </c>
      <c r="O205" s="69"/>
      <c r="P205" s="217">
        <f t="shared" si="26"/>
        <v>0</v>
      </c>
      <c r="Q205" s="217">
        <v>1E-3</v>
      </c>
      <c r="R205" s="217">
        <f t="shared" si="27"/>
        <v>1E-3</v>
      </c>
      <c r="S205" s="217">
        <v>0</v>
      </c>
      <c r="T205" s="218">
        <f t="shared" si="28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9" t="s">
        <v>342</v>
      </c>
      <c r="AT205" s="219" t="s">
        <v>339</v>
      </c>
      <c r="AU205" s="219" t="s">
        <v>88</v>
      </c>
      <c r="AY205" s="14" t="s">
        <v>159</v>
      </c>
      <c r="BE205" s="115">
        <f t="shared" si="29"/>
        <v>0</v>
      </c>
      <c r="BF205" s="115">
        <f t="shared" si="30"/>
        <v>0</v>
      </c>
      <c r="BG205" s="115">
        <f t="shared" si="31"/>
        <v>0</v>
      </c>
      <c r="BH205" s="115">
        <f t="shared" si="32"/>
        <v>0</v>
      </c>
      <c r="BI205" s="115">
        <f t="shared" si="33"/>
        <v>0</v>
      </c>
      <c r="BJ205" s="14" t="s">
        <v>88</v>
      </c>
      <c r="BK205" s="115">
        <f t="shared" si="34"/>
        <v>0</v>
      </c>
      <c r="BL205" s="14" t="s">
        <v>264</v>
      </c>
      <c r="BM205" s="219" t="s">
        <v>343</v>
      </c>
    </row>
    <row r="206" spans="1:65" s="2" customFormat="1" ht="14.45" customHeight="1">
      <c r="A206" s="32"/>
      <c r="B206" s="33"/>
      <c r="C206" s="220" t="s">
        <v>344</v>
      </c>
      <c r="D206" s="220" t="s">
        <v>339</v>
      </c>
      <c r="E206" s="221" t="s">
        <v>345</v>
      </c>
      <c r="F206" s="222" t="s">
        <v>346</v>
      </c>
      <c r="G206" s="223" t="s">
        <v>202</v>
      </c>
      <c r="H206" s="224">
        <v>1</v>
      </c>
      <c r="I206" s="225"/>
      <c r="J206" s="226">
        <f t="shared" si="25"/>
        <v>0</v>
      </c>
      <c r="K206" s="227"/>
      <c r="L206" s="228"/>
      <c r="M206" s="229" t="s">
        <v>1</v>
      </c>
      <c r="N206" s="230" t="s">
        <v>41</v>
      </c>
      <c r="O206" s="69"/>
      <c r="P206" s="217">
        <f t="shared" si="26"/>
        <v>0</v>
      </c>
      <c r="Q206" s="217">
        <v>2.7999999999999998E-4</v>
      </c>
      <c r="R206" s="217">
        <f t="shared" si="27"/>
        <v>2.7999999999999998E-4</v>
      </c>
      <c r="S206" s="217">
        <v>0</v>
      </c>
      <c r="T206" s="218">
        <f t="shared" si="28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19" t="s">
        <v>342</v>
      </c>
      <c r="AT206" s="219" t="s">
        <v>339</v>
      </c>
      <c r="AU206" s="219" t="s">
        <v>88</v>
      </c>
      <c r="AY206" s="14" t="s">
        <v>159</v>
      </c>
      <c r="BE206" s="115">
        <f t="shared" si="29"/>
        <v>0</v>
      </c>
      <c r="BF206" s="115">
        <f t="shared" si="30"/>
        <v>0</v>
      </c>
      <c r="BG206" s="115">
        <f t="shared" si="31"/>
        <v>0</v>
      </c>
      <c r="BH206" s="115">
        <f t="shared" si="32"/>
        <v>0</v>
      </c>
      <c r="BI206" s="115">
        <f t="shared" si="33"/>
        <v>0</v>
      </c>
      <c r="BJ206" s="14" t="s">
        <v>88</v>
      </c>
      <c r="BK206" s="115">
        <f t="shared" si="34"/>
        <v>0</v>
      </c>
      <c r="BL206" s="14" t="s">
        <v>264</v>
      </c>
      <c r="BM206" s="219" t="s">
        <v>347</v>
      </c>
    </row>
    <row r="207" spans="1:65" s="2" customFormat="1" ht="24.2" customHeight="1">
      <c r="A207" s="32"/>
      <c r="B207" s="33"/>
      <c r="C207" s="207" t="s">
        <v>348</v>
      </c>
      <c r="D207" s="207" t="s">
        <v>163</v>
      </c>
      <c r="E207" s="208" t="s">
        <v>349</v>
      </c>
      <c r="F207" s="209" t="s">
        <v>350</v>
      </c>
      <c r="G207" s="210" t="s">
        <v>255</v>
      </c>
      <c r="H207" s="211">
        <v>2E-3</v>
      </c>
      <c r="I207" s="212"/>
      <c r="J207" s="213">
        <f t="shared" si="25"/>
        <v>0</v>
      </c>
      <c r="K207" s="214"/>
      <c r="L207" s="35"/>
      <c r="M207" s="215" t="s">
        <v>1</v>
      </c>
      <c r="N207" s="216" t="s">
        <v>41</v>
      </c>
      <c r="O207" s="69"/>
      <c r="P207" s="217">
        <f t="shared" si="26"/>
        <v>0</v>
      </c>
      <c r="Q207" s="217">
        <v>0</v>
      </c>
      <c r="R207" s="217">
        <f t="shared" si="27"/>
        <v>0</v>
      </c>
      <c r="S207" s="217">
        <v>0</v>
      </c>
      <c r="T207" s="218">
        <f t="shared" si="28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19" t="s">
        <v>264</v>
      </c>
      <c r="AT207" s="219" t="s">
        <v>163</v>
      </c>
      <c r="AU207" s="219" t="s">
        <v>88</v>
      </c>
      <c r="AY207" s="14" t="s">
        <v>159</v>
      </c>
      <c r="BE207" s="115">
        <f t="shared" si="29"/>
        <v>0</v>
      </c>
      <c r="BF207" s="115">
        <f t="shared" si="30"/>
        <v>0</v>
      </c>
      <c r="BG207" s="115">
        <f t="shared" si="31"/>
        <v>0</v>
      </c>
      <c r="BH207" s="115">
        <f t="shared" si="32"/>
        <v>0</v>
      </c>
      <c r="BI207" s="115">
        <f t="shared" si="33"/>
        <v>0</v>
      </c>
      <c r="BJ207" s="14" t="s">
        <v>88</v>
      </c>
      <c r="BK207" s="115">
        <f t="shared" si="34"/>
        <v>0</v>
      </c>
      <c r="BL207" s="14" t="s">
        <v>264</v>
      </c>
      <c r="BM207" s="219" t="s">
        <v>351</v>
      </c>
    </row>
    <row r="208" spans="1:65" s="2" customFormat="1" ht="24.2" customHeight="1">
      <c r="A208" s="32"/>
      <c r="B208" s="33"/>
      <c r="C208" s="207" t="s">
        <v>352</v>
      </c>
      <c r="D208" s="207" t="s">
        <v>163</v>
      </c>
      <c r="E208" s="208" t="s">
        <v>353</v>
      </c>
      <c r="F208" s="209" t="s">
        <v>354</v>
      </c>
      <c r="G208" s="210" t="s">
        <v>255</v>
      </c>
      <c r="H208" s="211">
        <v>2E-3</v>
      </c>
      <c r="I208" s="212"/>
      <c r="J208" s="213">
        <f t="shared" si="25"/>
        <v>0</v>
      </c>
      <c r="K208" s="214"/>
      <c r="L208" s="35"/>
      <c r="M208" s="215" t="s">
        <v>1</v>
      </c>
      <c r="N208" s="216" t="s">
        <v>41</v>
      </c>
      <c r="O208" s="69"/>
      <c r="P208" s="217">
        <f t="shared" si="26"/>
        <v>0</v>
      </c>
      <c r="Q208" s="217">
        <v>0</v>
      </c>
      <c r="R208" s="217">
        <f t="shared" si="27"/>
        <v>0</v>
      </c>
      <c r="S208" s="217">
        <v>0</v>
      </c>
      <c r="T208" s="218">
        <f t="shared" si="28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9" t="s">
        <v>264</v>
      </c>
      <c r="AT208" s="219" t="s">
        <v>163</v>
      </c>
      <c r="AU208" s="219" t="s">
        <v>88</v>
      </c>
      <c r="AY208" s="14" t="s">
        <v>159</v>
      </c>
      <c r="BE208" s="115">
        <f t="shared" si="29"/>
        <v>0</v>
      </c>
      <c r="BF208" s="115">
        <f t="shared" si="30"/>
        <v>0</v>
      </c>
      <c r="BG208" s="115">
        <f t="shared" si="31"/>
        <v>0</v>
      </c>
      <c r="BH208" s="115">
        <f t="shared" si="32"/>
        <v>0</v>
      </c>
      <c r="BI208" s="115">
        <f t="shared" si="33"/>
        <v>0</v>
      </c>
      <c r="BJ208" s="14" t="s">
        <v>88</v>
      </c>
      <c r="BK208" s="115">
        <f t="shared" si="34"/>
        <v>0</v>
      </c>
      <c r="BL208" s="14" t="s">
        <v>264</v>
      </c>
      <c r="BM208" s="219" t="s">
        <v>355</v>
      </c>
    </row>
    <row r="209" spans="1:65" s="2" customFormat="1" ht="24.2" customHeight="1">
      <c r="A209" s="32"/>
      <c r="B209" s="33"/>
      <c r="C209" s="207" t="s">
        <v>356</v>
      </c>
      <c r="D209" s="207" t="s">
        <v>163</v>
      </c>
      <c r="E209" s="208" t="s">
        <v>357</v>
      </c>
      <c r="F209" s="209" t="s">
        <v>358</v>
      </c>
      <c r="G209" s="210" t="s">
        <v>255</v>
      </c>
      <c r="H209" s="211">
        <v>2E-3</v>
      </c>
      <c r="I209" s="212"/>
      <c r="J209" s="213">
        <f t="shared" si="25"/>
        <v>0</v>
      </c>
      <c r="K209" s="214"/>
      <c r="L209" s="35"/>
      <c r="M209" s="215" t="s">
        <v>1</v>
      </c>
      <c r="N209" s="216" t="s">
        <v>41</v>
      </c>
      <c r="O209" s="69"/>
      <c r="P209" s="217">
        <f t="shared" si="26"/>
        <v>0</v>
      </c>
      <c r="Q209" s="217">
        <v>0</v>
      </c>
      <c r="R209" s="217">
        <f t="shared" si="27"/>
        <v>0</v>
      </c>
      <c r="S209" s="217">
        <v>0</v>
      </c>
      <c r="T209" s="218">
        <f t="shared" si="28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9" t="s">
        <v>264</v>
      </c>
      <c r="AT209" s="219" t="s">
        <v>163</v>
      </c>
      <c r="AU209" s="219" t="s">
        <v>88</v>
      </c>
      <c r="AY209" s="14" t="s">
        <v>159</v>
      </c>
      <c r="BE209" s="115">
        <f t="shared" si="29"/>
        <v>0</v>
      </c>
      <c r="BF209" s="115">
        <f t="shared" si="30"/>
        <v>0</v>
      </c>
      <c r="BG209" s="115">
        <f t="shared" si="31"/>
        <v>0</v>
      </c>
      <c r="BH209" s="115">
        <f t="shared" si="32"/>
        <v>0</v>
      </c>
      <c r="BI209" s="115">
        <f t="shared" si="33"/>
        <v>0</v>
      </c>
      <c r="BJ209" s="14" t="s">
        <v>88</v>
      </c>
      <c r="BK209" s="115">
        <f t="shared" si="34"/>
        <v>0</v>
      </c>
      <c r="BL209" s="14" t="s">
        <v>264</v>
      </c>
      <c r="BM209" s="219" t="s">
        <v>359</v>
      </c>
    </row>
    <row r="210" spans="1:65" s="12" customFormat="1" ht="22.9" customHeight="1">
      <c r="B210" s="191"/>
      <c r="C210" s="192"/>
      <c r="D210" s="193" t="s">
        <v>74</v>
      </c>
      <c r="E210" s="205" t="s">
        <v>360</v>
      </c>
      <c r="F210" s="205" t="s">
        <v>361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SUM(P211:P237)</f>
        <v>0</v>
      </c>
      <c r="Q210" s="199"/>
      <c r="R210" s="200">
        <f>SUM(R211:R237)</f>
        <v>1.477E-2</v>
      </c>
      <c r="S210" s="199"/>
      <c r="T210" s="201">
        <f>SUM(T211:T237)</f>
        <v>0.23683000000000004</v>
      </c>
      <c r="AR210" s="202" t="s">
        <v>88</v>
      </c>
      <c r="AT210" s="203" t="s">
        <v>74</v>
      </c>
      <c r="AU210" s="203" t="s">
        <v>82</v>
      </c>
      <c r="AY210" s="202" t="s">
        <v>159</v>
      </c>
      <c r="BK210" s="204">
        <f>SUM(BK211:BK237)</f>
        <v>0</v>
      </c>
    </row>
    <row r="211" spans="1:65" s="2" customFormat="1" ht="14.45" customHeight="1">
      <c r="A211" s="32"/>
      <c r="B211" s="33"/>
      <c r="C211" s="207" t="s">
        <v>362</v>
      </c>
      <c r="D211" s="207" t="s">
        <v>163</v>
      </c>
      <c r="E211" s="208" t="s">
        <v>363</v>
      </c>
      <c r="F211" s="209" t="s">
        <v>364</v>
      </c>
      <c r="G211" s="210" t="s">
        <v>365</v>
      </c>
      <c r="H211" s="211">
        <v>1</v>
      </c>
      <c r="I211" s="212"/>
      <c r="J211" s="213">
        <f t="shared" ref="J211:J237" si="35">ROUND(I211*H211,2)</f>
        <v>0</v>
      </c>
      <c r="K211" s="214"/>
      <c r="L211" s="35"/>
      <c r="M211" s="215" t="s">
        <v>1</v>
      </c>
      <c r="N211" s="216" t="s">
        <v>41</v>
      </c>
      <c r="O211" s="69"/>
      <c r="P211" s="217">
        <f t="shared" ref="P211:P237" si="36">O211*H211</f>
        <v>0</v>
      </c>
      <c r="Q211" s="217">
        <v>0</v>
      </c>
      <c r="R211" s="217">
        <f t="shared" ref="R211:R237" si="37">Q211*H211</f>
        <v>0</v>
      </c>
      <c r="S211" s="217">
        <v>1.933E-2</v>
      </c>
      <c r="T211" s="218">
        <f t="shared" ref="T211:T237" si="38">S211*H211</f>
        <v>1.933E-2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9" t="s">
        <v>264</v>
      </c>
      <c r="AT211" s="219" t="s">
        <v>163</v>
      </c>
      <c r="AU211" s="219" t="s">
        <v>88</v>
      </c>
      <c r="AY211" s="14" t="s">
        <v>159</v>
      </c>
      <c r="BE211" s="115">
        <f t="shared" ref="BE211:BE237" si="39">IF(N211="základní",J211,0)</f>
        <v>0</v>
      </c>
      <c r="BF211" s="115">
        <f t="shared" ref="BF211:BF237" si="40">IF(N211="snížená",J211,0)</f>
        <v>0</v>
      </c>
      <c r="BG211" s="115">
        <f t="shared" ref="BG211:BG237" si="41">IF(N211="zákl. přenesená",J211,0)</f>
        <v>0</v>
      </c>
      <c r="BH211" s="115">
        <f t="shared" ref="BH211:BH237" si="42">IF(N211="sníž. přenesená",J211,0)</f>
        <v>0</v>
      </c>
      <c r="BI211" s="115">
        <f t="shared" ref="BI211:BI237" si="43">IF(N211="nulová",J211,0)</f>
        <v>0</v>
      </c>
      <c r="BJ211" s="14" t="s">
        <v>88</v>
      </c>
      <c r="BK211" s="115">
        <f t="shared" ref="BK211:BK237" si="44">ROUND(I211*H211,2)</f>
        <v>0</v>
      </c>
      <c r="BL211" s="14" t="s">
        <v>264</v>
      </c>
      <c r="BM211" s="219" t="s">
        <v>366</v>
      </c>
    </row>
    <row r="212" spans="1:65" s="2" customFormat="1" ht="14.45" customHeight="1">
      <c r="A212" s="32"/>
      <c r="B212" s="33"/>
      <c r="C212" s="207" t="s">
        <v>367</v>
      </c>
      <c r="D212" s="207" t="s">
        <v>163</v>
      </c>
      <c r="E212" s="208" t="s">
        <v>368</v>
      </c>
      <c r="F212" s="209" t="s">
        <v>369</v>
      </c>
      <c r="G212" s="210" t="s">
        <v>202</v>
      </c>
      <c r="H212" s="211">
        <v>1</v>
      </c>
      <c r="I212" s="212"/>
      <c r="J212" s="213">
        <f t="shared" si="35"/>
        <v>0</v>
      </c>
      <c r="K212" s="214"/>
      <c r="L212" s="35"/>
      <c r="M212" s="215" t="s">
        <v>1</v>
      </c>
      <c r="N212" s="216" t="s">
        <v>41</v>
      </c>
      <c r="O212" s="69"/>
      <c r="P212" s="217">
        <f t="shared" si="36"/>
        <v>0</v>
      </c>
      <c r="Q212" s="217">
        <v>2.47E-3</v>
      </c>
      <c r="R212" s="217">
        <f t="shared" si="37"/>
        <v>2.47E-3</v>
      </c>
      <c r="S212" s="217">
        <v>0</v>
      </c>
      <c r="T212" s="218">
        <f t="shared" si="38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19" t="s">
        <v>264</v>
      </c>
      <c r="AT212" s="219" t="s">
        <v>163</v>
      </c>
      <c r="AU212" s="219" t="s">
        <v>88</v>
      </c>
      <c r="AY212" s="14" t="s">
        <v>159</v>
      </c>
      <c r="BE212" s="115">
        <f t="shared" si="39"/>
        <v>0</v>
      </c>
      <c r="BF212" s="115">
        <f t="shared" si="40"/>
        <v>0</v>
      </c>
      <c r="BG212" s="115">
        <f t="shared" si="41"/>
        <v>0</v>
      </c>
      <c r="BH212" s="115">
        <f t="shared" si="42"/>
        <v>0</v>
      </c>
      <c r="BI212" s="115">
        <f t="shared" si="43"/>
        <v>0</v>
      </c>
      <c r="BJ212" s="14" t="s">
        <v>88</v>
      </c>
      <c r="BK212" s="115">
        <f t="shared" si="44"/>
        <v>0</v>
      </c>
      <c r="BL212" s="14" t="s">
        <v>264</v>
      </c>
      <c r="BM212" s="219" t="s">
        <v>370</v>
      </c>
    </row>
    <row r="213" spans="1:65" s="2" customFormat="1" ht="14.45" customHeight="1">
      <c r="A213" s="32"/>
      <c r="B213" s="33"/>
      <c r="C213" s="207" t="s">
        <v>371</v>
      </c>
      <c r="D213" s="207" t="s">
        <v>163</v>
      </c>
      <c r="E213" s="208" t="s">
        <v>372</v>
      </c>
      <c r="F213" s="209" t="s">
        <v>373</v>
      </c>
      <c r="G213" s="210" t="s">
        <v>365</v>
      </c>
      <c r="H213" s="211">
        <v>1</v>
      </c>
      <c r="I213" s="212"/>
      <c r="J213" s="213">
        <f t="shared" si="35"/>
        <v>0</v>
      </c>
      <c r="K213" s="214"/>
      <c r="L213" s="35"/>
      <c r="M213" s="215" t="s">
        <v>1</v>
      </c>
      <c r="N213" s="216" t="s">
        <v>41</v>
      </c>
      <c r="O213" s="69"/>
      <c r="P213" s="217">
        <f t="shared" si="36"/>
        <v>0</v>
      </c>
      <c r="Q213" s="217">
        <v>0</v>
      </c>
      <c r="R213" s="217">
        <f t="shared" si="37"/>
        <v>0</v>
      </c>
      <c r="S213" s="217">
        <v>1.9460000000000002E-2</v>
      </c>
      <c r="T213" s="218">
        <f t="shared" si="38"/>
        <v>1.9460000000000002E-2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9" t="s">
        <v>264</v>
      </c>
      <c r="AT213" s="219" t="s">
        <v>163</v>
      </c>
      <c r="AU213" s="219" t="s">
        <v>88</v>
      </c>
      <c r="AY213" s="14" t="s">
        <v>159</v>
      </c>
      <c r="BE213" s="115">
        <f t="shared" si="39"/>
        <v>0</v>
      </c>
      <c r="BF213" s="115">
        <f t="shared" si="40"/>
        <v>0</v>
      </c>
      <c r="BG213" s="115">
        <f t="shared" si="41"/>
        <v>0</v>
      </c>
      <c r="BH213" s="115">
        <f t="shared" si="42"/>
        <v>0</v>
      </c>
      <c r="BI213" s="115">
        <f t="shared" si="43"/>
        <v>0</v>
      </c>
      <c r="BJ213" s="14" t="s">
        <v>88</v>
      </c>
      <c r="BK213" s="115">
        <f t="shared" si="44"/>
        <v>0</v>
      </c>
      <c r="BL213" s="14" t="s">
        <v>264</v>
      </c>
      <c r="BM213" s="219" t="s">
        <v>374</v>
      </c>
    </row>
    <row r="214" spans="1:65" s="2" customFormat="1" ht="14.45" customHeight="1">
      <c r="A214" s="32"/>
      <c r="B214" s="33"/>
      <c r="C214" s="207" t="s">
        <v>375</v>
      </c>
      <c r="D214" s="207" t="s">
        <v>163</v>
      </c>
      <c r="E214" s="208" t="s">
        <v>376</v>
      </c>
      <c r="F214" s="209" t="s">
        <v>377</v>
      </c>
      <c r="G214" s="210" t="s">
        <v>365</v>
      </c>
      <c r="H214" s="211">
        <v>1</v>
      </c>
      <c r="I214" s="212"/>
      <c r="J214" s="213">
        <f t="shared" si="35"/>
        <v>0</v>
      </c>
      <c r="K214" s="214"/>
      <c r="L214" s="35"/>
      <c r="M214" s="215" t="s">
        <v>1</v>
      </c>
      <c r="N214" s="216" t="s">
        <v>41</v>
      </c>
      <c r="O214" s="69"/>
      <c r="P214" s="217">
        <f t="shared" si="36"/>
        <v>0</v>
      </c>
      <c r="Q214" s="217">
        <v>1.73E-3</v>
      </c>
      <c r="R214" s="217">
        <f t="shared" si="37"/>
        <v>1.73E-3</v>
      </c>
      <c r="S214" s="217">
        <v>0</v>
      </c>
      <c r="T214" s="218">
        <f t="shared" si="38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19" t="s">
        <v>264</v>
      </c>
      <c r="AT214" s="219" t="s">
        <v>163</v>
      </c>
      <c r="AU214" s="219" t="s">
        <v>88</v>
      </c>
      <c r="AY214" s="14" t="s">
        <v>159</v>
      </c>
      <c r="BE214" s="115">
        <f t="shared" si="39"/>
        <v>0</v>
      </c>
      <c r="BF214" s="115">
        <f t="shared" si="40"/>
        <v>0</v>
      </c>
      <c r="BG214" s="115">
        <f t="shared" si="41"/>
        <v>0</v>
      </c>
      <c r="BH214" s="115">
        <f t="shared" si="42"/>
        <v>0</v>
      </c>
      <c r="BI214" s="115">
        <f t="shared" si="43"/>
        <v>0</v>
      </c>
      <c r="BJ214" s="14" t="s">
        <v>88</v>
      </c>
      <c r="BK214" s="115">
        <f t="shared" si="44"/>
        <v>0</v>
      </c>
      <c r="BL214" s="14" t="s">
        <v>264</v>
      </c>
      <c r="BM214" s="219" t="s">
        <v>378</v>
      </c>
    </row>
    <row r="215" spans="1:65" s="2" customFormat="1" ht="14.45" customHeight="1">
      <c r="A215" s="32"/>
      <c r="B215" s="33"/>
      <c r="C215" s="207" t="s">
        <v>379</v>
      </c>
      <c r="D215" s="207" t="s">
        <v>163</v>
      </c>
      <c r="E215" s="208" t="s">
        <v>380</v>
      </c>
      <c r="F215" s="209" t="s">
        <v>381</v>
      </c>
      <c r="G215" s="210" t="s">
        <v>365</v>
      </c>
      <c r="H215" s="211">
        <v>1</v>
      </c>
      <c r="I215" s="212"/>
      <c r="J215" s="213">
        <f t="shared" si="35"/>
        <v>0</v>
      </c>
      <c r="K215" s="214"/>
      <c r="L215" s="35"/>
      <c r="M215" s="215" t="s">
        <v>1</v>
      </c>
      <c r="N215" s="216" t="s">
        <v>41</v>
      </c>
      <c r="O215" s="69"/>
      <c r="P215" s="217">
        <f t="shared" si="36"/>
        <v>0</v>
      </c>
      <c r="Q215" s="217">
        <v>0</v>
      </c>
      <c r="R215" s="217">
        <f t="shared" si="37"/>
        <v>0</v>
      </c>
      <c r="S215" s="217">
        <v>8.7999999999999995E-2</v>
      </c>
      <c r="T215" s="218">
        <f t="shared" si="38"/>
        <v>8.7999999999999995E-2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9" t="s">
        <v>264</v>
      </c>
      <c r="AT215" s="219" t="s">
        <v>163</v>
      </c>
      <c r="AU215" s="219" t="s">
        <v>88</v>
      </c>
      <c r="AY215" s="14" t="s">
        <v>159</v>
      </c>
      <c r="BE215" s="115">
        <f t="shared" si="39"/>
        <v>0</v>
      </c>
      <c r="BF215" s="115">
        <f t="shared" si="40"/>
        <v>0</v>
      </c>
      <c r="BG215" s="115">
        <f t="shared" si="41"/>
        <v>0</v>
      </c>
      <c r="BH215" s="115">
        <f t="shared" si="42"/>
        <v>0</v>
      </c>
      <c r="BI215" s="115">
        <f t="shared" si="43"/>
        <v>0</v>
      </c>
      <c r="BJ215" s="14" t="s">
        <v>88</v>
      </c>
      <c r="BK215" s="115">
        <f t="shared" si="44"/>
        <v>0</v>
      </c>
      <c r="BL215" s="14" t="s">
        <v>264</v>
      </c>
      <c r="BM215" s="219" t="s">
        <v>382</v>
      </c>
    </row>
    <row r="216" spans="1:65" s="2" customFormat="1" ht="14.45" customHeight="1">
      <c r="A216" s="32"/>
      <c r="B216" s="33"/>
      <c r="C216" s="207" t="s">
        <v>383</v>
      </c>
      <c r="D216" s="207" t="s">
        <v>163</v>
      </c>
      <c r="E216" s="208" t="s">
        <v>384</v>
      </c>
      <c r="F216" s="209" t="s">
        <v>385</v>
      </c>
      <c r="G216" s="210" t="s">
        <v>365</v>
      </c>
      <c r="H216" s="211">
        <v>1</v>
      </c>
      <c r="I216" s="212"/>
      <c r="J216" s="213">
        <f t="shared" si="35"/>
        <v>0</v>
      </c>
      <c r="K216" s="214"/>
      <c r="L216" s="35"/>
      <c r="M216" s="215" t="s">
        <v>1</v>
      </c>
      <c r="N216" s="216" t="s">
        <v>41</v>
      </c>
      <c r="O216" s="69"/>
      <c r="P216" s="217">
        <f t="shared" si="36"/>
        <v>0</v>
      </c>
      <c r="Q216" s="217">
        <v>0</v>
      </c>
      <c r="R216" s="217">
        <f t="shared" si="37"/>
        <v>0</v>
      </c>
      <c r="S216" s="217">
        <v>2.4500000000000001E-2</v>
      </c>
      <c r="T216" s="218">
        <f t="shared" si="38"/>
        <v>2.4500000000000001E-2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9" t="s">
        <v>264</v>
      </c>
      <c r="AT216" s="219" t="s">
        <v>163</v>
      </c>
      <c r="AU216" s="219" t="s">
        <v>88</v>
      </c>
      <c r="AY216" s="14" t="s">
        <v>159</v>
      </c>
      <c r="BE216" s="115">
        <f t="shared" si="39"/>
        <v>0</v>
      </c>
      <c r="BF216" s="115">
        <f t="shared" si="40"/>
        <v>0</v>
      </c>
      <c r="BG216" s="115">
        <f t="shared" si="41"/>
        <v>0</v>
      </c>
      <c r="BH216" s="115">
        <f t="shared" si="42"/>
        <v>0</v>
      </c>
      <c r="BI216" s="115">
        <f t="shared" si="43"/>
        <v>0</v>
      </c>
      <c r="BJ216" s="14" t="s">
        <v>88</v>
      </c>
      <c r="BK216" s="115">
        <f t="shared" si="44"/>
        <v>0</v>
      </c>
      <c r="BL216" s="14" t="s">
        <v>264</v>
      </c>
      <c r="BM216" s="219" t="s">
        <v>386</v>
      </c>
    </row>
    <row r="217" spans="1:65" s="2" customFormat="1" ht="14.45" customHeight="1">
      <c r="A217" s="32"/>
      <c r="B217" s="33"/>
      <c r="C217" s="207" t="s">
        <v>387</v>
      </c>
      <c r="D217" s="207" t="s">
        <v>163</v>
      </c>
      <c r="E217" s="208" t="s">
        <v>388</v>
      </c>
      <c r="F217" s="209" t="s">
        <v>389</v>
      </c>
      <c r="G217" s="210" t="s">
        <v>365</v>
      </c>
      <c r="H217" s="211">
        <v>1</v>
      </c>
      <c r="I217" s="212"/>
      <c r="J217" s="213">
        <f t="shared" si="35"/>
        <v>0</v>
      </c>
      <c r="K217" s="214"/>
      <c r="L217" s="35"/>
      <c r="M217" s="215" t="s">
        <v>1</v>
      </c>
      <c r="N217" s="216" t="s">
        <v>41</v>
      </c>
      <c r="O217" s="69"/>
      <c r="P217" s="217">
        <f t="shared" si="36"/>
        <v>0</v>
      </c>
      <c r="Q217" s="217">
        <v>5.8300000000000001E-3</v>
      </c>
      <c r="R217" s="217">
        <f t="shared" si="37"/>
        <v>5.8300000000000001E-3</v>
      </c>
      <c r="S217" s="217">
        <v>0</v>
      </c>
      <c r="T217" s="218">
        <f t="shared" si="38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19" t="s">
        <v>264</v>
      </c>
      <c r="AT217" s="219" t="s">
        <v>163</v>
      </c>
      <c r="AU217" s="219" t="s">
        <v>88</v>
      </c>
      <c r="AY217" s="14" t="s">
        <v>159</v>
      </c>
      <c r="BE217" s="115">
        <f t="shared" si="39"/>
        <v>0</v>
      </c>
      <c r="BF217" s="115">
        <f t="shared" si="40"/>
        <v>0</v>
      </c>
      <c r="BG217" s="115">
        <f t="shared" si="41"/>
        <v>0</v>
      </c>
      <c r="BH217" s="115">
        <f t="shared" si="42"/>
        <v>0</v>
      </c>
      <c r="BI217" s="115">
        <f t="shared" si="43"/>
        <v>0</v>
      </c>
      <c r="BJ217" s="14" t="s">
        <v>88</v>
      </c>
      <c r="BK217" s="115">
        <f t="shared" si="44"/>
        <v>0</v>
      </c>
      <c r="BL217" s="14" t="s">
        <v>264</v>
      </c>
      <c r="BM217" s="219" t="s">
        <v>390</v>
      </c>
    </row>
    <row r="218" spans="1:65" s="2" customFormat="1" ht="14.45" customHeight="1">
      <c r="A218" s="32"/>
      <c r="B218" s="33"/>
      <c r="C218" s="207" t="s">
        <v>391</v>
      </c>
      <c r="D218" s="207" t="s">
        <v>163</v>
      </c>
      <c r="E218" s="208" t="s">
        <v>392</v>
      </c>
      <c r="F218" s="209" t="s">
        <v>393</v>
      </c>
      <c r="G218" s="210" t="s">
        <v>365</v>
      </c>
      <c r="H218" s="211">
        <v>1</v>
      </c>
      <c r="I218" s="212"/>
      <c r="J218" s="213">
        <f t="shared" si="35"/>
        <v>0</v>
      </c>
      <c r="K218" s="214"/>
      <c r="L218" s="35"/>
      <c r="M218" s="215" t="s">
        <v>1</v>
      </c>
      <c r="N218" s="216" t="s">
        <v>41</v>
      </c>
      <c r="O218" s="69"/>
      <c r="P218" s="217">
        <f t="shared" si="36"/>
        <v>0</v>
      </c>
      <c r="Q218" s="217">
        <v>1.7000000000000001E-4</v>
      </c>
      <c r="R218" s="217">
        <f t="shared" si="37"/>
        <v>1.7000000000000001E-4</v>
      </c>
      <c r="S218" s="217">
        <v>0</v>
      </c>
      <c r="T218" s="218">
        <f t="shared" si="38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19" t="s">
        <v>264</v>
      </c>
      <c r="AT218" s="219" t="s">
        <v>163</v>
      </c>
      <c r="AU218" s="219" t="s">
        <v>88</v>
      </c>
      <c r="AY218" s="14" t="s">
        <v>159</v>
      </c>
      <c r="BE218" s="115">
        <f t="shared" si="39"/>
        <v>0</v>
      </c>
      <c r="BF218" s="115">
        <f t="shared" si="40"/>
        <v>0</v>
      </c>
      <c r="BG218" s="115">
        <f t="shared" si="41"/>
        <v>0</v>
      </c>
      <c r="BH218" s="115">
        <f t="shared" si="42"/>
        <v>0</v>
      </c>
      <c r="BI218" s="115">
        <f t="shared" si="43"/>
        <v>0</v>
      </c>
      <c r="BJ218" s="14" t="s">
        <v>88</v>
      </c>
      <c r="BK218" s="115">
        <f t="shared" si="44"/>
        <v>0</v>
      </c>
      <c r="BL218" s="14" t="s">
        <v>264</v>
      </c>
      <c r="BM218" s="219" t="s">
        <v>394</v>
      </c>
    </row>
    <row r="219" spans="1:65" s="2" customFormat="1" ht="24.2" customHeight="1">
      <c r="A219" s="32"/>
      <c r="B219" s="33"/>
      <c r="C219" s="207" t="s">
        <v>395</v>
      </c>
      <c r="D219" s="207" t="s">
        <v>163</v>
      </c>
      <c r="E219" s="208" t="s">
        <v>396</v>
      </c>
      <c r="F219" s="209" t="s">
        <v>397</v>
      </c>
      <c r="G219" s="210" t="s">
        <v>365</v>
      </c>
      <c r="H219" s="211">
        <v>1</v>
      </c>
      <c r="I219" s="212"/>
      <c r="J219" s="213">
        <f t="shared" si="35"/>
        <v>0</v>
      </c>
      <c r="K219" s="214"/>
      <c r="L219" s="35"/>
      <c r="M219" s="215" t="s">
        <v>1</v>
      </c>
      <c r="N219" s="216" t="s">
        <v>41</v>
      </c>
      <c r="O219" s="69"/>
      <c r="P219" s="217">
        <f t="shared" si="36"/>
        <v>0</v>
      </c>
      <c r="Q219" s="217">
        <v>0</v>
      </c>
      <c r="R219" s="217">
        <f t="shared" si="37"/>
        <v>0</v>
      </c>
      <c r="S219" s="217">
        <v>9.1999999999999998E-3</v>
      </c>
      <c r="T219" s="218">
        <f t="shared" si="38"/>
        <v>9.1999999999999998E-3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9" t="s">
        <v>264</v>
      </c>
      <c r="AT219" s="219" t="s">
        <v>163</v>
      </c>
      <c r="AU219" s="219" t="s">
        <v>88</v>
      </c>
      <c r="AY219" s="14" t="s">
        <v>159</v>
      </c>
      <c r="BE219" s="115">
        <f t="shared" si="39"/>
        <v>0</v>
      </c>
      <c r="BF219" s="115">
        <f t="shared" si="40"/>
        <v>0</v>
      </c>
      <c r="BG219" s="115">
        <f t="shared" si="41"/>
        <v>0</v>
      </c>
      <c r="BH219" s="115">
        <f t="shared" si="42"/>
        <v>0</v>
      </c>
      <c r="BI219" s="115">
        <f t="shared" si="43"/>
        <v>0</v>
      </c>
      <c r="BJ219" s="14" t="s">
        <v>88</v>
      </c>
      <c r="BK219" s="115">
        <f t="shared" si="44"/>
        <v>0</v>
      </c>
      <c r="BL219" s="14" t="s">
        <v>264</v>
      </c>
      <c r="BM219" s="219" t="s">
        <v>398</v>
      </c>
    </row>
    <row r="220" spans="1:65" s="2" customFormat="1" ht="14.45" customHeight="1">
      <c r="A220" s="32"/>
      <c r="B220" s="33"/>
      <c r="C220" s="207" t="s">
        <v>399</v>
      </c>
      <c r="D220" s="207" t="s">
        <v>163</v>
      </c>
      <c r="E220" s="208" t="s">
        <v>400</v>
      </c>
      <c r="F220" s="209" t="s">
        <v>401</v>
      </c>
      <c r="G220" s="210" t="s">
        <v>365</v>
      </c>
      <c r="H220" s="211">
        <v>1</v>
      </c>
      <c r="I220" s="212"/>
      <c r="J220" s="213">
        <f t="shared" si="35"/>
        <v>0</v>
      </c>
      <c r="K220" s="214"/>
      <c r="L220" s="35"/>
      <c r="M220" s="215" t="s">
        <v>1</v>
      </c>
      <c r="N220" s="216" t="s">
        <v>41</v>
      </c>
      <c r="O220" s="69"/>
      <c r="P220" s="217">
        <f t="shared" si="36"/>
        <v>0</v>
      </c>
      <c r="Q220" s="217">
        <v>0</v>
      </c>
      <c r="R220" s="217">
        <f t="shared" si="37"/>
        <v>0</v>
      </c>
      <c r="S220" s="217">
        <v>6.7000000000000004E-2</v>
      </c>
      <c r="T220" s="218">
        <f t="shared" si="38"/>
        <v>6.7000000000000004E-2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19" t="s">
        <v>264</v>
      </c>
      <c r="AT220" s="219" t="s">
        <v>163</v>
      </c>
      <c r="AU220" s="219" t="s">
        <v>88</v>
      </c>
      <c r="AY220" s="14" t="s">
        <v>159</v>
      </c>
      <c r="BE220" s="115">
        <f t="shared" si="39"/>
        <v>0</v>
      </c>
      <c r="BF220" s="115">
        <f t="shared" si="40"/>
        <v>0</v>
      </c>
      <c r="BG220" s="115">
        <f t="shared" si="41"/>
        <v>0</v>
      </c>
      <c r="BH220" s="115">
        <f t="shared" si="42"/>
        <v>0</v>
      </c>
      <c r="BI220" s="115">
        <f t="shared" si="43"/>
        <v>0</v>
      </c>
      <c r="BJ220" s="14" t="s">
        <v>88</v>
      </c>
      <c r="BK220" s="115">
        <f t="shared" si="44"/>
        <v>0</v>
      </c>
      <c r="BL220" s="14" t="s">
        <v>264</v>
      </c>
      <c r="BM220" s="219" t="s">
        <v>402</v>
      </c>
    </row>
    <row r="221" spans="1:65" s="2" customFormat="1" ht="14.45" customHeight="1">
      <c r="A221" s="32"/>
      <c r="B221" s="33"/>
      <c r="C221" s="207" t="s">
        <v>403</v>
      </c>
      <c r="D221" s="207" t="s">
        <v>163</v>
      </c>
      <c r="E221" s="208" t="s">
        <v>404</v>
      </c>
      <c r="F221" s="209" t="s">
        <v>405</v>
      </c>
      <c r="G221" s="210" t="s">
        <v>202</v>
      </c>
      <c r="H221" s="211">
        <v>5</v>
      </c>
      <c r="I221" s="212"/>
      <c r="J221" s="213">
        <f t="shared" si="35"/>
        <v>0</v>
      </c>
      <c r="K221" s="214"/>
      <c r="L221" s="35"/>
      <c r="M221" s="215" t="s">
        <v>1</v>
      </c>
      <c r="N221" s="216" t="s">
        <v>41</v>
      </c>
      <c r="O221" s="69"/>
      <c r="P221" s="217">
        <f t="shared" si="36"/>
        <v>0</v>
      </c>
      <c r="Q221" s="217">
        <v>0</v>
      </c>
      <c r="R221" s="217">
        <f t="shared" si="37"/>
        <v>0</v>
      </c>
      <c r="S221" s="217">
        <v>4.8999999999999998E-4</v>
      </c>
      <c r="T221" s="218">
        <f t="shared" si="38"/>
        <v>2.4499999999999999E-3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19" t="s">
        <v>264</v>
      </c>
      <c r="AT221" s="219" t="s">
        <v>163</v>
      </c>
      <c r="AU221" s="219" t="s">
        <v>88</v>
      </c>
      <c r="AY221" s="14" t="s">
        <v>159</v>
      </c>
      <c r="BE221" s="115">
        <f t="shared" si="39"/>
        <v>0</v>
      </c>
      <c r="BF221" s="115">
        <f t="shared" si="40"/>
        <v>0</v>
      </c>
      <c r="BG221" s="115">
        <f t="shared" si="41"/>
        <v>0</v>
      </c>
      <c r="BH221" s="115">
        <f t="shared" si="42"/>
        <v>0</v>
      </c>
      <c r="BI221" s="115">
        <f t="shared" si="43"/>
        <v>0</v>
      </c>
      <c r="BJ221" s="14" t="s">
        <v>88</v>
      </c>
      <c r="BK221" s="115">
        <f t="shared" si="44"/>
        <v>0</v>
      </c>
      <c r="BL221" s="14" t="s">
        <v>264</v>
      </c>
      <c r="BM221" s="219" t="s">
        <v>406</v>
      </c>
    </row>
    <row r="222" spans="1:65" s="2" customFormat="1" ht="14.45" customHeight="1">
      <c r="A222" s="32"/>
      <c r="B222" s="33"/>
      <c r="C222" s="207" t="s">
        <v>407</v>
      </c>
      <c r="D222" s="207" t="s">
        <v>163</v>
      </c>
      <c r="E222" s="208" t="s">
        <v>408</v>
      </c>
      <c r="F222" s="209" t="s">
        <v>409</v>
      </c>
      <c r="G222" s="210" t="s">
        <v>365</v>
      </c>
      <c r="H222" s="211">
        <v>1</v>
      </c>
      <c r="I222" s="212"/>
      <c r="J222" s="213">
        <f t="shared" si="35"/>
        <v>0</v>
      </c>
      <c r="K222" s="214"/>
      <c r="L222" s="35"/>
      <c r="M222" s="215" t="s">
        <v>1</v>
      </c>
      <c r="N222" s="216" t="s">
        <v>41</v>
      </c>
      <c r="O222" s="69"/>
      <c r="P222" s="217">
        <f t="shared" si="36"/>
        <v>0</v>
      </c>
      <c r="Q222" s="217">
        <v>0</v>
      </c>
      <c r="R222" s="217">
        <f t="shared" si="37"/>
        <v>0</v>
      </c>
      <c r="S222" s="217">
        <v>1.56E-3</v>
      </c>
      <c r="T222" s="218">
        <f t="shared" si="38"/>
        <v>1.56E-3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9" t="s">
        <v>264</v>
      </c>
      <c r="AT222" s="219" t="s">
        <v>163</v>
      </c>
      <c r="AU222" s="219" t="s">
        <v>88</v>
      </c>
      <c r="AY222" s="14" t="s">
        <v>159</v>
      </c>
      <c r="BE222" s="115">
        <f t="shared" si="39"/>
        <v>0</v>
      </c>
      <c r="BF222" s="115">
        <f t="shared" si="40"/>
        <v>0</v>
      </c>
      <c r="BG222" s="115">
        <f t="shared" si="41"/>
        <v>0</v>
      </c>
      <c r="BH222" s="115">
        <f t="shared" si="42"/>
        <v>0</v>
      </c>
      <c r="BI222" s="115">
        <f t="shared" si="43"/>
        <v>0</v>
      </c>
      <c r="BJ222" s="14" t="s">
        <v>88</v>
      </c>
      <c r="BK222" s="115">
        <f t="shared" si="44"/>
        <v>0</v>
      </c>
      <c r="BL222" s="14" t="s">
        <v>264</v>
      </c>
      <c r="BM222" s="219" t="s">
        <v>410</v>
      </c>
    </row>
    <row r="223" spans="1:65" s="2" customFormat="1" ht="14.45" customHeight="1">
      <c r="A223" s="32"/>
      <c r="B223" s="33"/>
      <c r="C223" s="207" t="s">
        <v>411</v>
      </c>
      <c r="D223" s="207" t="s">
        <v>163</v>
      </c>
      <c r="E223" s="208" t="s">
        <v>412</v>
      </c>
      <c r="F223" s="209" t="s">
        <v>413</v>
      </c>
      <c r="G223" s="210" t="s">
        <v>365</v>
      </c>
      <c r="H223" s="211">
        <v>1</v>
      </c>
      <c r="I223" s="212"/>
      <c r="J223" s="213">
        <f t="shared" si="35"/>
        <v>0</v>
      </c>
      <c r="K223" s="214"/>
      <c r="L223" s="35"/>
      <c r="M223" s="215" t="s">
        <v>1</v>
      </c>
      <c r="N223" s="216" t="s">
        <v>41</v>
      </c>
      <c r="O223" s="69"/>
      <c r="P223" s="217">
        <f t="shared" si="36"/>
        <v>0</v>
      </c>
      <c r="Q223" s="217">
        <v>0</v>
      </c>
      <c r="R223" s="217">
        <f t="shared" si="37"/>
        <v>0</v>
      </c>
      <c r="S223" s="217">
        <v>8.5999999999999998E-4</v>
      </c>
      <c r="T223" s="218">
        <f t="shared" si="38"/>
        <v>8.5999999999999998E-4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9" t="s">
        <v>264</v>
      </c>
      <c r="AT223" s="219" t="s">
        <v>163</v>
      </c>
      <c r="AU223" s="219" t="s">
        <v>88</v>
      </c>
      <c r="AY223" s="14" t="s">
        <v>159</v>
      </c>
      <c r="BE223" s="115">
        <f t="shared" si="39"/>
        <v>0</v>
      </c>
      <c r="BF223" s="115">
        <f t="shared" si="40"/>
        <v>0</v>
      </c>
      <c r="BG223" s="115">
        <f t="shared" si="41"/>
        <v>0</v>
      </c>
      <c r="BH223" s="115">
        <f t="shared" si="42"/>
        <v>0</v>
      </c>
      <c r="BI223" s="115">
        <f t="shared" si="43"/>
        <v>0</v>
      </c>
      <c r="BJ223" s="14" t="s">
        <v>88</v>
      </c>
      <c r="BK223" s="115">
        <f t="shared" si="44"/>
        <v>0</v>
      </c>
      <c r="BL223" s="14" t="s">
        <v>264</v>
      </c>
      <c r="BM223" s="219" t="s">
        <v>414</v>
      </c>
    </row>
    <row r="224" spans="1:65" s="2" customFormat="1" ht="14.45" customHeight="1">
      <c r="A224" s="32"/>
      <c r="B224" s="33"/>
      <c r="C224" s="207" t="s">
        <v>415</v>
      </c>
      <c r="D224" s="207" t="s">
        <v>163</v>
      </c>
      <c r="E224" s="208" t="s">
        <v>416</v>
      </c>
      <c r="F224" s="209" t="s">
        <v>417</v>
      </c>
      <c r="G224" s="210" t="s">
        <v>202</v>
      </c>
      <c r="H224" s="211">
        <v>1</v>
      </c>
      <c r="I224" s="212"/>
      <c r="J224" s="213">
        <f t="shared" si="35"/>
        <v>0</v>
      </c>
      <c r="K224" s="214"/>
      <c r="L224" s="35"/>
      <c r="M224" s="215" t="s">
        <v>1</v>
      </c>
      <c r="N224" s="216" t="s">
        <v>41</v>
      </c>
      <c r="O224" s="69"/>
      <c r="P224" s="217">
        <f t="shared" si="36"/>
        <v>0</v>
      </c>
      <c r="Q224" s="217">
        <v>1.6000000000000001E-4</v>
      </c>
      <c r="R224" s="217">
        <f t="shared" si="37"/>
        <v>1.6000000000000001E-4</v>
      </c>
      <c r="S224" s="217">
        <v>0</v>
      </c>
      <c r="T224" s="218">
        <f t="shared" si="38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19" t="s">
        <v>264</v>
      </c>
      <c r="AT224" s="219" t="s">
        <v>163</v>
      </c>
      <c r="AU224" s="219" t="s">
        <v>88</v>
      </c>
      <c r="AY224" s="14" t="s">
        <v>159</v>
      </c>
      <c r="BE224" s="115">
        <f t="shared" si="39"/>
        <v>0</v>
      </c>
      <c r="BF224" s="115">
        <f t="shared" si="40"/>
        <v>0</v>
      </c>
      <c r="BG224" s="115">
        <f t="shared" si="41"/>
        <v>0</v>
      </c>
      <c r="BH224" s="115">
        <f t="shared" si="42"/>
        <v>0</v>
      </c>
      <c r="BI224" s="115">
        <f t="shared" si="43"/>
        <v>0</v>
      </c>
      <c r="BJ224" s="14" t="s">
        <v>88</v>
      </c>
      <c r="BK224" s="115">
        <f t="shared" si="44"/>
        <v>0</v>
      </c>
      <c r="BL224" s="14" t="s">
        <v>264</v>
      </c>
      <c r="BM224" s="219" t="s">
        <v>418</v>
      </c>
    </row>
    <row r="225" spans="1:65" s="2" customFormat="1" ht="24.2" customHeight="1">
      <c r="A225" s="32"/>
      <c r="B225" s="33"/>
      <c r="C225" s="220" t="s">
        <v>419</v>
      </c>
      <c r="D225" s="220" t="s">
        <v>339</v>
      </c>
      <c r="E225" s="221" t="s">
        <v>420</v>
      </c>
      <c r="F225" s="222" t="s">
        <v>421</v>
      </c>
      <c r="G225" s="223" t="s">
        <v>202</v>
      </c>
      <c r="H225" s="224">
        <v>1</v>
      </c>
      <c r="I225" s="225"/>
      <c r="J225" s="226">
        <f t="shared" si="35"/>
        <v>0</v>
      </c>
      <c r="K225" s="227"/>
      <c r="L225" s="228"/>
      <c r="M225" s="229" t="s">
        <v>1</v>
      </c>
      <c r="N225" s="230" t="s">
        <v>41</v>
      </c>
      <c r="O225" s="69"/>
      <c r="P225" s="217">
        <f t="shared" si="36"/>
        <v>0</v>
      </c>
      <c r="Q225" s="217">
        <v>1.56E-3</v>
      </c>
      <c r="R225" s="217">
        <f t="shared" si="37"/>
        <v>1.56E-3</v>
      </c>
      <c r="S225" s="217">
        <v>0</v>
      </c>
      <c r="T225" s="218">
        <f t="shared" si="38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19" t="s">
        <v>342</v>
      </c>
      <c r="AT225" s="219" t="s">
        <v>339</v>
      </c>
      <c r="AU225" s="219" t="s">
        <v>88</v>
      </c>
      <c r="AY225" s="14" t="s">
        <v>159</v>
      </c>
      <c r="BE225" s="115">
        <f t="shared" si="39"/>
        <v>0</v>
      </c>
      <c r="BF225" s="115">
        <f t="shared" si="40"/>
        <v>0</v>
      </c>
      <c r="BG225" s="115">
        <f t="shared" si="41"/>
        <v>0</v>
      </c>
      <c r="BH225" s="115">
        <f t="shared" si="42"/>
        <v>0</v>
      </c>
      <c r="BI225" s="115">
        <f t="shared" si="43"/>
        <v>0</v>
      </c>
      <c r="BJ225" s="14" t="s">
        <v>88</v>
      </c>
      <c r="BK225" s="115">
        <f t="shared" si="44"/>
        <v>0</v>
      </c>
      <c r="BL225" s="14" t="s">
        <v>264</v>
      </c>
      <c r="BM225" s="219" t="s">
        <v>422</v>
      </c>
    </row>
    <row r="226" spans="1:65" s="2" customFormat="1" ht="24.2" customHeight="1">
      <c r="A226" s="32"/>
      <c r="B226" s="33"/>
      <c r="C226" s="207" t="s">
        <v>423</v>
      </c>
      <c r="D226" s="207" t="s">
        <v>163</v>
      </c>
      <c r="E226" s="208" t="s">
        <v>424</v>
      </c>
      <c r="F226" s="209" t="s">
        <v>425</v>
      </c>
      <c r="G226" s="210" t="s">
        <v>202</v>
      </c>
      <c r="H226" s="211">
        <v>1</v>
      </c>
      <c r="I226" s="212"/>
      <c r="J226" s="213">
        <f t="shared" si="35"/>
        <v>0</v>
      </c>
      <c r="K226" s="214"/>
      <c r="L226" s="35"/>
      <c r="M226" s="215" t="s">
        <v>1</v>
      </c>
      <c r="N226" s="216" t="s">
        <v>41</v>
      </c>
      <c r="O226" s="69"/>
      <c r="P226" s="217">
        <f t="shared" si="36"/>
        <v>0</v>
      </c>
      <c r="Q226" s="217">
        <v>4.0000000000000003E-5</v>
      </c>
      <c r="R226" s="217">
        <f t="shared" si="37"/>
        <v>4.0000000000000003E-5</v>
      </c>
      <c r="S226" s="217">
        <v>0</v>
      </c>
      <c r="T226" s="218">
        <f t="shared" si="38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19" t="s">
        <v>264</v>
      </c>
      <c r="AT226" s="219" t="s">
        <v>163</v>
      </c>
      <c r="AU226" s="219" t="s">
        <v>88</v>
      </c>
      <c r="AY226" s="14" t="s">
        <v>159</v>
      </c>
      <c r="BE226" s="115">
        <f t="shared" si="39"/>
        <v>0</v>
      </c>
      <c r="BF226" s="115">
        <f t="shared" si="40"/>
        <v>0</v>
      </c>
      <c r="BG226" s="115">
        <f t="shared" si="41"/>
        <v>0</v>
      </c>
      <c r="BH226" s="115">
        <f t="shared" si="42"/>
        <v>0</v>
      </c>
      <c r="BI226" s="115">
        <f t="shared" si="43"/>
        <v>0</v>
      </c>
      <c r="BJ226" s="14" t="s">
        <v>88</v>
      </c>
      <c r="BK226" s="115">
        <f t="shared" si="44"/>
        <v>0</v>
      </c>
      <c r="BL226" s="14" t="s">
        <v>264</v>
      </c>
      <c r="BM226" s="219" t="s">
        <v>426</v>
      </c>
    </row>
    <row r="227" spans="1:65" s="2" customFormat="1" ht="24.2" customHeight="1">
      <c r="A227" s="32"/>
      <c r="B227" s="33"/>
      <c r="C227" s="220" t="s">
        <v>427</v>
      </c>
      <c r="D227" s="220" t="s">
        <v>339</v>
      </c>
      <c r="E227" s="221" t="s">
        <v>428</v>
      </c>
      <c r="F227" s="222" t="s">
        <v>429</v>
      </c>
      <c r="G227" s="223" t="s">
        <v>202</v>
      </c>
      <c r="H227" s="224">
        <v>1</v>
      </c>
      <c r="I227" s="225"/>
      <c r="J227" s="226">
        <f t="shared" si="35"/>
        <v>0</v>
      </c>
      <c r="K227" s="227"/>
      <c r="L227" s="228"/>
      <c r="M227" s="229" t="s">
        <v>1</v>
      </c>
      <c r="N227" s="230" t="s">
        <v>41</v>
      </c>
      <c r="O227" s="69"/>
      <c r="P227" s="217">
        <f t="shared" si="36"/>
        <v>0</v>
      </c>
      <c r="Q227" s="217">
        <v>1.8E-3</v>
      </c>
      <c r="R227" s="217">
        <f t="shared" si="37"/>
        <v>1.8E-3</v>
      </c>
      <c r="S227" s="217">
        <v>0</v>
      </c>
      <c r="T227" s="218">
        <f t="shared" si="38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9" t="s">
        <v>342</v>
      </c>
      <c r="AT227" s="219" t="s">
        <v>339</v>
      </c>
      <c r="AU227" s="219" t="s">
        <v>88</v>
      </c>
      <c r="AY227" s="14" t="s">
        <v>159</v>
      </c>
      <c r="BE227" s="115">
        <f t="shared" si="39"/>
        <v>0</v>
      </c>
      <c r="BF227" s="115">
        <f t="shared" si="40"/>
        <v>0</v>
      </c>
      <c r="BG227" s="115">
        <f t="shared" si="41"/>
        <v>0</v>
      </c>
      <c r="BH227" s="115">
        <f t="shared" si="42"/>
        <v>0</v>
      </c>
      <c r="BI227" s="115">
        <f t="shared" si="43"/>
        <v>0</v>
      </c>
      <c r="BJ227" s="14" t="s">
        <v>88</v>
      </c>
      <c r="BK227" s="115">
        <f t="shared" si="44"/>
        <v>0</v>
      </c>
      <c r="BL227" s="14" t="s">
        <v>264</v>
      </c>
      <c r="BM227" s="219" t="s">
        <v>430</v>
      </c>
    </row>
    <row r="228" spans="1:65" s="2" customFormat="1" ht="14.45" customHeight="1">
      <c r="A228" s="32"/>
      <c r="B228" s="33"/>
      <c r="C228" s="207" t="s">
        <v>431</v>
      </c>
      <c r="D228" s="207" t="s">
        <v>163</v>
      </c>
      <c r="E228" s="208" t="s">
        <v>432</v>
      </c>
      <c r="F228" s="209" t="s">
        <v>433</v>
      </c>
      <c r="G228" s="210" t="s">
        <v>202</v>
      </c>
      <c r="H228" s="211">
        <v>1</v>
      </c>
      <c r="I228" s="212"/>
      <c r="J228" s="213">
        <f t="shared" si="35"/>
        <v>0</v>
      </c>
      <c r="K228" s="214"/>
      <c r="L228" s="35"/>
      <c r="M228" s="215" t="s">
        <v>1</v>
      </c>
      <c r="N228" s="216" t="s">
        <v>41</v>
      </c>
      <c r="O228" s="69"/>
      <c r="P228" s="217">
        <f t="shared" si="36"/>
        <v>0</v>
      </c>
      <c r="Q228" s="217">
        <v>0</v>
      </c>
      <c r="R228" s="217">
        <f t="shared" si="37"/>
        <v>0</v>
      </c>
      <c r="S228" s="217">
        <v>2.2499999999999998E-3</v>
      </c>
      <c r="T228" s="218">
        <f t="shared" si="38"/>
        <v>2.2499999999999998E-3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19" t="s">
        <v>264</v>
      </c>
      <c r="AT228" s="219" t="s">
        <v>163</v>
      </c>
      <c r="AU228" s="219" t="s">
        <v>88</v>
      </c>
      <c r="AY228" s="14" t="s">
        <v>159</v>
      </c>
      <c r="BE228" s="115">
        <f t="shared" si="39"/>
        <v>0</v>
      </c>
      <c r="BF228" s="115">
        <f t="shared" si="40"/>
        <v>0</v>
      </c>
      <c r="BG228" s="115">
        <f t="shared" si="41"/>
        <v>0</v>
      </c>
      <c r="BH228" s="115">
        <f t="shared" si="42"/>
        <v>0</v>
      </c>
      <c r="BI228" s="115">
        <f t="shared" si="43"/>
        <v>0</v>
      </c>
      <c r="BJ228" s="14" t="s">
        <v>88</v>
      </c>
      <c r="BK228" s="115">
        <f t="shared" si="44"/>
        <v>0</v>
      </c>
      <c r="BL228" s="14" t="s">
        <v>264</v>
      </c>
      <c r="BM228" s="219" t="s">
        <v>434</v>
      </c>
    </row>
    <row r="229" spans="1:65" s="2" customFormat="1" ht="14.45" customHeight="1">
      <c r="A229" s="32"/>
      <c r="B229" s="33"/>
      <c r="C229" s="207" t="s">
        <v>435</v>
      </c>
      <c r="D229" s="207" t="s">
        <v>163</v>
      </c>
      <c r="E229" s="208" t="s">
        <v>436</v>
      </c>
      <c r="F229" s="209" t="s">
        <v>437</v>
      </c>
      <c r="G229" s="210" t="s">
        <v>202</v>
      </c>
      <c r="H229" s="211">
        <v>1</v>
      </c>
      <c r="I229" s="212"/>
      <c r="J229" s="213">
        <f t="shared" si="35"/>
        <v>0</v>
      </c>
      <c r="K229" s="214"/>
      <c r="L229" s="35"/>
      <c r="M229" s="215" t="s">
        <v>1</v>
      </c>
      <c r="N229" s="216" t="s">
        <v>41</v>
      </c>
      <c r="O229" s="69"/>
      <c r="P229" s="217">
        <f t="shared" si="36"/>
        <v>0</v>
      </c>
      <c r="Q229" s="217">
        <v>0</v>
      </c>
      <c r="R229" s="217">
        <f t="shared" si="37"/>
        <v>0</v>
      </c>
      <c r="S229" s="217">
        <v>5.1999999999999995E-4</v>
      </c>
      <c r="T229" s="218">
        <f t="shared" si="38"/>
        <v>5.1999999999999995E-4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19" t="s">
        <v>264</v>
      </c>
      <c r="AT229" s="219" t="s">
        <v>163</v>
      </c>
      <c r="AU229" s="219" t="s">
        <v>88</v>
      </c>
      <c r="AY229" s="14" t="s">
        <v>159</v>
      </c>
      <c r="BE229" s="115">
        <f t="shared" si="39"/>
        <v>0</v>
      </c>
      <c r="BF229" s="115">
        <f t="shared" si="40"/>
        <v>0</v>
      </c>
      <c r="BG229" s="115">
        <f t="shared" si="41"/>
        <v>0</v>
      </c>
      <c r="BH229" s="115">
        <f t="shared" si="42"/>
        <v>0</v>
      </c>
      <c r="BI229" s="115">
        <f t="shared" si="43"/>
        <v>0</v>
      </c>
      <c r="BJ229" s="14" t="s">
        <v>88</v>
      </c>
      <c r="BK229" s="115">
        <f t="shared" si="44"/>
        <v>0</v>
      </c>
      <c r="BL229" s="14" t="s">
        <v>264</v>
      </c>
      <c r="BM229" s="219" t="s">
        <v>438</v>
      </c>
    </row>
    <row r="230" spans="1:65" s="2" customFormat="1" ht="14.45" customHeight="1">
      <c r="A230" s="32"/>
      <c r="B230" s="33"/>
      <c r="C230" s="207" t="s">
        <v>439</v>
      </c>
      <c r="D230" s="207" t="s">
        <v>163</v>
      </c>
      <c r="E230" s="208" t="s">
        <v>440</v>
      </c>
      <c r="F230" s="209" t="s">
        <v>441</v>
      </c>
      <c r="G230" s="210" t="s">
        <v>202</v>
      </c>
      <c r="H230" s="211">
        <v>1</v>
      </c>
      <c r="I230" s="212"/>
      <c r="J230" s="213">
        <f t="shared" si="35"/>
        <v>0</v>
      </c>
      <c r="K230" s="214"/>
      <c r="L230" s="35"/>
      <c r="M230" s="215" t="s">
        <v>1</v>
      </c>
      <c r="N230" s="216" t="s">
        <v>41</v>
      </c>
      <c r="O230" s="69"/>
      <c r="P230" s="217">
        <f t="shared" si="36"/>
        <v>0</v>
      </c>
      <c r="Q230" s="217">
        <v>2.0000000000000001E-4</v>
      </c>
      <c r="R230" s="217">
        <f t="shared" si="37"/>
        <v>2.0000000000000001E-4</v>
      </c>
      <c r="S230" s="217">
        <v>0</v>
      </c>
      <c r="T230" s="218">
        <f t="shared" si="38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19" t="s">
        <v>264</v>
      </c>
      <c r="AT230" s="219" t="s">
        <v>163</v>
      </c>
      <c r="AU230" s="219" t="s">
        <v>88</v>
      </c>
      <c r="AY230" s="14" t="s">
        <v>159</v>
      </c>
      <c r="BE230" s="115">
        <f t="shared" si="39"/>
        <v>0</v>
      </c>
      <c r="BF230" s="115">
        <f t="shared" si="40"/>
        <v>0</v>
      </c>
      <c r="BG230" s="115">
        <f t="shared" si="41"/>
        <v>0</v>
      </c>
      <c r="BH230" s="115">
        <f t="shared" si="42"/>
        <v>0</v>
      </c>
      <c r="BI230" s="115">
        <f t="shared" si="43"/>
        <v>0</v>
      </c>
      <c r="BJ230" s="14" t="s">
        <v>88</v>
      </c>
      <c r="BK230" s="115">
        <f t="shared" si="44"/>
        <v>0</v>
      </c>
      <c r="BL230" s="14" t="s">
        <v>264</v>
      </c>
      <c r="BM230" s="219" t="s">
        <v>442</v>
      </c>
    </row>
    <row r="231" spans="1:65" s="2" customFormat="1" ht="14.45" customHeight="1">
      <c r="A231" s="32"/>
      <c r="B231" s="33"/>
      <c r="C231" s="207" t="s">
        <v>443</v>
      </c>
      <c r="D231" s="207" t="s">
        <v>163</v>
      </c>
      <c r="E231" s="208" t="s">
        <v>444</v>
      </c>
      <c r="F231" s="209" t="s">
        <v>445</v>
      </c>
      <c r="G231" s="210" t="s">
        <v>202</v>
      </c>
      <c r="H231" s="211">
        <v>2</v>
      </c>
      <c r="I231" s="212"/>
      <c r="J231" s="213">
        <f t="shared" si="35"/>
        <v>0</v>
      </c>
      <c r="K231" s="214"/>
      <c r="L231" s="35"/>
      <c r="M231" s="215" t="s">
        <v>1</v>
      </c>
      <c r="N231" s="216" t="s">
        <v>41</v>
      </c>
      <c r="O231" s="69"/>
      <c r="P231" s="217">
        <f t="shared" si="36"/>
        <v>0</v>
      </c>
      <c r="Q231" s="217">
        <v>0</v>
      </c>
      <c r="R231" s="217">
        <f t="shared" si="37"/>
        <v>0</v>
      </c>
      <c r="S231" s="217">
        <v>8.4999999999999995E-4</v>
      </c>
      <c r="T231" s="218">
        <f t="shared" si="38"/>
        <v>1.6999999999999999E-3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9" t="s">
        <v>264</v>
      </c>
      <c r="AT231" s="219" t="s">
        <v>163</v>
      </c>
      <c r="AU231" s="219" t="s">
        <v>88</v>
      </c>
      <c r="AY231" s="14" t="s">
        <v>159</v>
      </c>
      <c r="BE231" s="115">
        <f t="shared" si="39"/>
        <v>0</v>
      </c>
      <c r="BF231" s="115">
        <f t="shared" si="40"/>
        <v>0</v>
      </c>
      <c r="BG231" s="115">
        <f t="shared" si="41"/>
        <v>0</v>
      </c>
      <c r="BH231" s="115">
        <f t="shared" si="42"/>
        <v>0</v>
      </c>
      <c r="BI231" s="115">
        <f t="shared" si="43"/>
        <v>0</v>
      </c>
      <c r="BJ231" s="14" t="s">
        <v>88</v>
      </c>
      <c r="BK231" s="115">
        <f t="shared" si="44"/>
        <v>0</v>
      </c>
      <c r="BL231" s="14" t="s">
        <v>264</v>
      </c>
      <c r="BM231" s="219" t="s">
        <v>446</v>
      </c>
    </row>
    <row r="232" spans="1:65" s="2" customFormat="1" ht="14.45" customHeight="1">
      <c r="A232" s="32"/>
      <c r="B232" s="33"/>
      <c r="C232" s="207" t="s">
        <v>447</v>
      </c>
      <c r="D232" s="207" t="s">
        <v>163</v>
      </c>
      <c r="E232" s="208" t="s">
        <v>448</v>
      </c>
      <c r="F232" s="209" t="s">
        <v>449</v>
      </c>
      <c r="G232" s="210" t="s">
        <v>202</v>
      </c>
      <c r="H232" s="211">
        <v>1</v>
      </c>
      <c r="I232" s="212"/>
      <c r="J232" s="213">
        <f t="shared" si="35"/>
        <v>0</v>
      </c>
      <c r="K232" s="214"/>
      <c r="L232" s="35"/>
      <c r="M232" s="215" t="s">
        <v>1</v>
      </c>
      <c r="N232" s="216" t="s">
        <v>41</v>
      </c>
      <c r="O232" s="69"/>
      <c r="P232" s="217">
        <f t="shared" si="36"/>
        <v>0</v>
      </c>
      <c r="Q232" s="217">
        <v>1.3999999999999999E-4</v>
      </c>
      <c r="R232" s="217">
        <f t="shared" si="37"/>
        <v>1.3999999999999999E-4</v>
      </c>
      <c r="S232" s="217">
        <v>0</v>
      </c>
      <c r="T232" s="218">
        <f t="shared" si="38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19" t="s">
        <v>264</v>
      </c>
      <c r="AT232" s="219" t="s">
        <v>163</v>
      </c>
      <c r="AU232" s="219" t="s">
        <v>88</v>
      </c>
      <c r="AY232" s="14" t="s">
        <v>159</v>
      </c>
      <c r="BE232" s="115">
        <f t="shared" si="39"/>
        <v>0</v>
      </c>
      <c r="BF232" s="115">
        <f t="shared" si="40"/>
        <v>0</v>
      </c>
      <c r="BG232" s="115">
        <f t="shared" si="41"/>
        <v>0</v>
      </c>
      <c r="BH232" s="115">
        <f t="shared" si="42"/>
        <v>0</v>
      </c>
      <c r="BI232" s="115">
        <f t="shared" si="43"/>
        <v>0</v>
      </c>
      <c r="BJ232" s="14" t="s">
        <v>88</v>
      </c>
      <c r="BK232" s="115">
        <f t="shared" si="44"/>
        <v>0</v>
      </c>
      <c r="BL232" s="14" t="s">
        <v>264</v>
      </c>
      <c r="BM232" s="219" t="s">
        <v>450</v>
      </c>
    </row>
    <row r="233" spans="1:65" s="2" customFormat="1" ht="24.2" customHeight="1">
      <c r="A233" s="32"/>
      <c r="B233" s="33"/>
      <c r="C233" s="207" t="s">
        <v>451</v>
      </c>
      <c r="D233" s="207" t="s">
        <v>163</v>
      </c>
      <c r="E233" s="208" t="s">
        <v>452</v>
      </c>
      <c r="F233" s="209" t="s">
        <v>453</v>
      </c>
      <c r="G233" s="210" t="s">
        <v>202</v>
      </c>
      <c r="H233" s="211">
        <v>1</v>
      </c>
      <c r="I233" s="212"/>
      <c r="J233" s="213">
        <f t="shared" si="35"/>
        <v>0</v>
      </c>
      <c r="K233" s="214"/>
      <c r="L233" s="35"/>
      <c r="M233" s="215" t="s">
        <v>1</v>
      </c>
      <c r="N233" s="216" t="s">
        <v>41</v>
      </c>
      <c r="O233" s="69"/>
      <c r="P233" s="217">
        <f t="shared" si="36"/>
        <v>0</v>
      </c>
      <c r="Q233" s="217">
        <v>2.7E-4</v>
      </c>
      <c r="R233" s="217">
        <f t="shared" si="37"/>
        <v>2.7E-4</v>
      </c>
      <c r="S233" s="217">
        <v>0</v>
      </c>
      <c r="T233" s="218">
        <f t="shared" si="38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19" t="s">
        <v>264</v>
      </c>
      <c r="AT233" s="219" t="s">
        <v>163</v>
      </c>
      <c r="AU233" s="219" t="s">
        <v>88</v>
      </c>
      <c r="AY233" s="14" t="s">
        <v>159</v>
      </c>
      <c r="BE233" s="115">
        <f t="shared" si="39"/>
        <v>0</v>
      </c>
      <c r="BF233" s="115">
        <f t="shared" si="40"/>
        <v>0</v>
      </c>
      <c r="BG233" s="115">
        <f t="shared" si="41"/>
        <v>0</v>
      </c>
      <c r="BH233" s="115">
        <f t="shared" si="42"/>
        <v>0</v>
      </c>
      <c r="BI233" s="115">
        <f t="shared" si="43"/>
        <v>0</v>
      </c>
      <c r="BJ233" s="14" t="s">
        <v>88</v>
      </c>
      <c r="BK233" s="115">
        <f t="shared" si="44"/>
        <v>0</v>
      </c>
      <c r="BL233" s="14" t="s">
        <v>264</v>
      </c>
      <c r="BM233" s="219" t="s">
        <v>454</v>
      </c>
    </row>
    <row r="234" spans="1:65" s="2" customFormat="1" ht="24.2" customHeight="1">
      <c r="A234" s="32"/>
      <c r="B234" s="33"/>
      <c r="C234" s="220" t="s">
        <v>455</v>
      </c>
      <c r="D234" s="220" t="s">
        <v>339</v>
      </c>
      <c r="E234" s="221" t="s">
        <v>456</v>
      </c>
      <c r="F234" s="222" t="s">
        <v>457</v>
      </c>
      <c r="G234" s="223" t="s">
        <v>202</v>
      </c>
      <c r="H234" s="224">
        <v>1</v>
      </c>
      <c r="I234" s="225"/>
      <c r="J234" s="226">
        <f t="shared" si="35"/>
        <v>0</v>
      </c>
      <c r="K234" s="227"/>
      <c r="L234" s="228"/>
      <c r="M234" s="229" t="s">
        <v>1</v>
      </c>
      <c r="N234" s="230" t="s">
        <v>41</v>
      </c>
      <c r="O234" s="69"/>
      <c r="P234" s="217">
        <f t="shared" si="36"/>
        <v>0</v>
      </c>
      <c r="Q234" s="217">
        <v>4.0000000000000002E-4</v>
      </c>
      <c r="R234" s="217">
        <f t="shared" si="37"/>
        <v>4.0000000000000002E-4</v>
      </c>
      <c r="S234" s="217">
        <v>0</v>
      </c>
      <c r="T234" s="218">
        <f t="shared" si="38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19" t="s">
        <v>342</v>
      </c>
      <c r="AT234" s="219" t="s">
        <v>339</v>
      </c>
      <c r="AU234" s="219" t="s">
        <v>88</v>
      </c>
      <c r="AY234" s="14" t="s">
        <v>159</v>
      </c>
      <c r="BE234" s="115">
        <f t="shared" si="39"/>
        <v>0</v>
      </c>
      <c r="BF234" s="115">
        <f t="shared" si="40"/>
        <v>0</v>
      </c>
      <c r="BG234" s="115">
        <f t="shared" si="41"/>
        <v>0</v>
      </c>
      <c r="BH234" s="115">
        <f t="shared" si="42"/>
        <v>0</v>
      </c>
      <c r="BI234" s="115">
        <f t="shared" si="43"/>
        <v>0</v>
      </c>
      <c r="BJ234" s="14" t="s">
        <v>88</v>
      </c>
      <c r="BK234" s="115">
        <f t="shared" si="44"/>
        <v>0</v>
      </c>
      <c r="BL234" s="14" t="s">
        <v>264</v>
      </c>
      <c r="BM234" s="219" t="s">
        <v>458</v>
      </c>
    </row>
    <row r="235" spans="1:65" s="2" customFormat="1" ht="24.2" customHeight="1">
      <c r="A235" s="32"/>
      <c r="B235" s="33"/>
      <c r="C235" s="207" t="s">
        <v>459</v>
      </c>
      <c r="D235" s="207" t="s">
        <v>163</v>
      </c>
      <c r="E235" s="208" t="s">
        <v>460</v>
      </c>
      <c r="F235" s="209" t="s">
        <v>461</v>
      </c>
      <c r="G235" s="210" t="s">
        <v>255</v>
      </c>
      <c r="H235" s="211">
        <v>1.4999999999999999E-2</v>
      </c>
      <c r="I235" s="212"/>
      <c r="J235" s="213">
        <f t="shared" si="35"/>
        <v>0</v>
      </c>
      <c r="K235" s="214"/>
      <c r="L235" s="35"/>
      <c r="M235" s="215" t="s">
        <v>1</v>
      </c>
      <c r="N235" s="216" t="s">
        <v>41</v>
      </c>
      <c r="O235" s="69"/>
      <c r="P235" s="217">
        <f t="shared" si="36"/>
        <v>0</v>
      </c>
      <c r="Q235" s="217">
        <v>0</v>
      </c>
      <c r="R235" s="217">
        <f t="shared" si="37"/>
        <v>0</v>
      </c>
      <c r="S235" s="217">
        <v>0</v>
      </c>
      <c r="T235" s="218">
        <f t="shared" si="38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219" t="s">
        <v>264</v>
      </c>
      <c r="AT235" s="219" t="s">
        <v>163</v>
      </c>
      <c r="AU235" s="219" t="s">
        <v>88</v>
      </c>
      <c r="AY235" s="14" t="s">
        <v>159</v>
      </c>
      <c r="BE235" s="115">
        <f t="shared" si="39"/>
        <v>0</v>
      </c>
      <c r="BF235" s="115">
        <f t="shared" si="40"/>
        <v>0</v>
      </c>
      <c r="BG235" s="115">
        <f t="shared" si="41"/>
        <v>0</v>
      </c>
      <c r="BH235" s="115">
        <f t="shared" si="42"/>
        <v>0</v>
      </c>
      <c r="BI235" s="115">
        <f t="shared" si="43"/>
        <v>0</v>
      </c>
      <c r="BJ235" s="14" t="s">
        <v>88</v>
      </c>
      <c r="BK235" s="115">
        <f t="shared" si="44"/>
        <v>0</v>
      </c>
      <c r="BL235" s="14" t="s">
        <v>264</v>
      </c>
      <c r="BM235" s="219" t="s">
        <v>462</v>
      </c>
    </row>
    <row r="236" spans="1:65" s="2" customFormat="1" ht="24.2" customHeight="1">
      <c r="A236" s="32"/>
      <c r="B236" s="33"/>
      <c r="C236" s="207" t="s">
        <v>463</v>
      </c>
      <c r="D236" s="207" t="s">
        <v>163</v>
      </c>
      <c r="E236" s="208" t="s">
        <v>464</v>
      </c>
      <c r="F236" s="209" t="s">
        <v>465</v>
      </c>
      <c r="G236" s="210" t="s">
        <v>255</v>
      </c>
      <c r="H236" s="211">
        <v>1.4999999999999999E-2</v>
      </c>
      <c r="I236" s="212"/>
      <c r="J236" s="213">
        <f t="shared" si="35"/>
        <v>0</v>
      </c>
      <c r="K236" s="214"/>
      <c r="L236" s="35"/>
      <c r="M236" s="215" t="s">
        <v>1</v>
      </c>
      <c r="N236" s="216" t="s">
        <v>41</v>
      </c>
      <c r="O236" s="69"/>
      <c r="P236" s="217">
        <f t="shared" si="36"/>
        <v>0</v>
      </c>
      <c r="Q236" s="217">
        <v>0</v>
      </c>
      <c r="R236" s="217">
        <f t="shared" si="37"/>
        <v>0</v>
      </c>
      <c r="S236" s="217">
        <v>0</v>
      </c>
      <c r="T236" s="218">
        <f t="shared" si="38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19" t="s">
        <v>264</v>
      </c>
      <c r="AT236" s="219" t="s">
        <v>163</v>
      </c>
      <c r="AU236" s="219" t="s">
        <v>88</v>
      </c>
      <c r="AY236" s="14" t="s">
        <v>159</v>
      </c>
      <c r="BE236" s="115">
        <f t="shared" si="39"/>
        <v>0</v>
      </c>
      <c r="BF236" s="115">
        <f t="shared" si="40"/>
        <v>0</v>
      </c>
      <c r="BG236" s="115">
        <f t="shared" si="41"/>
        <v>0</v>
      </c>
      <c r="BH236" s="115">
        <f t="shared" si="42"/>
        <v>0</v>
      </c>
      <c r="BI236" s="115">
        <f t="shared" si="43"/>
        <v>0</v>
      </c>
      <c r="BJ236" s="14" t="s">
        <v>88</v>
      </c>
      <c r="BK236" s="115">
        <f t="shared" si="44"/>
        <v>0</v>
      </c>
      <c r="BL236" s="14" t="s">
        <v>264</v>
      </c>
      <c r="BM236" s="219" t="s">
        <v>466</v>
      </c>
    </row>
    <row r="237" spans="1:65" s="2" customFormat="1" ht="24.2" customHeight="1">
      <c r="A237" s="32"/>
      <c r="B237" s="33"/>
      <c r="C237" s="207" t="s">
        <v>467</v>
      </c>
      <c r="D237" s="207" t="s">
        <v>163</v>
      </c>
      <c r="E237" s="208" t="s">
        <v>468</v>
      </c>
      <c r="F237" s="209" t="s">
        <v>469</v>
      </c>
      <c r="G237" s="210" t="s">
        <v>255</v>
      </c>
      <c r="H237" s="211">
        <v>1.4999999999999999E-2</v>
      </c>
      <c r="I237" s="212"/>
      <c r="J237" s="213">
        <f t="shared" si="35"/>
        <v>0</v>
      </c>
      <c r="K237" s="214"/>
      <c r="L237" s="35"/>
      <c r="M237" s="215" t="s">
        <v>1</v>
      </c>
      <c r="N237" s="216" t="s">
        <v>41</v>
      </c>
      <c r="O237" s="69"/>
      <c r="P237" s="217">
        <f t="shared" si="36"/>
        <v>0</v>
      </c>
      <c r="Q237" s="217">
        <v>0</v>
      </c>
      <c r="R237" s="217">
        <f t="shared" si="37"/>
        <v>0</v>
      </c>
      <c r="S237" s="217">
        <v>0</v>
      </c>
      <c r="T237" s="218">
        <f t="shared" si="38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9" t="s">
        <v>264</v>
      </c>
      <c r="AT237" s="219" t="s">
        <v>163</v>
      </c>
      <c r="AU237" s="219" t="s">
        <v>88</v>
      </c>
      <c r="AY237" s="14" t="s">
        <v>159</v>
      </c>
      <c r="BE237" s="115">
        <f t="shared" si="39"/>
        <v>0</v>
      </c>
      <c r="BF237" s="115">
        <f t="shared" si="40"/>
        <v>0</v>
      </c>
      <c r="BG237" s="115">
        <f t="shared" si="41"/>
        <v>0</v>
      </c>
      <c r="BH237" s="115">
        <f t="shared" si="42"/>
        <v>0</v>
      </c>
      <c r="BI237" s="115">
        <f t="shared" si="43"/>
        <v>0</v>
      </c>
      <c r="BJ237" s="14" t="s">
        <v>88</v>
      </c>
      <c r="BK237" s="115">
        <f t="shared" si="44"/>
        <v>0</v>
      </c>
      <c r="BL237" s="14" t="s">
        <v>264</v>
      </c>
      <c r="BM237" s="219" t="s">
        <v>470</v>
      </c>
    </row>
    <row r="238" spans="1:65" s="12" customFormat="1" ht="22.9" customHeight="1">
      <c r="B238" s="191"/>
      <c r="C238" s="192"/>
      <c r="D238" s="193" t="s">
        <v>74</v>
      </c>
      <c r="E238" s="205" t="s">
        <v>471</v>
      </c>
      <c r="F238" s="205" t="s">
        <v>472</v>
      </c>
      <c r="G238" s="192"/>
      <c r="H238" s="192"/>
      <c r="I238" s="195"/>
      <c r="J238" s="206">
        <f>BK238</f>
        <v>0</v>
      </c>
      <c r="K238" s="192"/>
      <c r="L238" s="197"/>
      <c r="M238" s="198"/>
      <c r="N238" s="199"/>
      <c r="O238" s="199"/>
      <c r="P238" s="200">
        <f>SUM(P239:P245)</f>
        <v>0</v>
      </c>
      <c r="Q238" s="199"/>
      <c r="R238" s="200">
        <f>SUM(R239:R245)</f>
        <v>5.0000000000000002E-5</v>
      </c>
      <c r="S238" s="199"/>
      <c r="T238" s="201">
        <f>SUM(T239:T245)</f>
        <v>1.235E-2</v>
      </c>
      <c r="AR238" s="202" t="s">
        <v>88</v>
      </c>
      <c r="AT238" s="203" t="s">
        <v>74</v>
      </c>
      <c r="AU238" s="203" t="s">
        <v>82</v>
      </c>
      <c r="AY238" s="202" t="s">
        <v>159</v>
      </c>
      <c r="BK238" s="204">
        <f>SUM(BK239:BK245)</f>
        <v>0</v>
      </c>
    </row>
    <row r="239" spans="1:65" s="2" customFormat="1" ht="24.2" customHeight="1">
      <c r="A239" s="32"/>
      <c r="B239" s="33"/>
      <c r="C239" s="207" t="s">
        <v>473</v>
      </c>
      <c r="D239" s="207" t="s">
        <v>163</v>
      </c>
      <c r="E239" s="208" t="s">
        <v>474</v>
      </c>
      <c r="F239" s="209" t="s">
        <v>475</v>
      </c>
      <c r="G239" s="210" t="s">
        <v>202</v>
      </c>
      <c r="H239" s="211">
        <v>8</v>
      </c>
      <c r="I239" s="212"/>
      <c r="J239" s="213">
        <f t="shared" ref="J239:J245" si="45">ROUND(I239*H239,2)</f>
        <v>0</v>
      </c>
      <c r="K239" s="214"/>
      <c r="L239" s="35"/>
      <c r="M239" s="215" t="s">
        <v>1</v>
      </c>
      <c r="N239" s="216" t="s">
        <v>41</v>
      </c>
      <c r="O239" s="69"/>
      <c r="P239" s="217">
        <f t="shared" ref="P239:P245" si="46">O239*H239</f>
        <v>0</v>
      </c>
      <c r="Q239" s="217">
        <v>0</v>
      </c>
      <c r="R239" s="217">
        <f t="shared" ref="R239:R245" si="47">Q239*H239</f>
        <v>0</v>
      </c>
      <c r="S239" s="217">
        <v>0</v>
      </c>
      <c r="T239" s="218">
        <f t="shared" ref="T239:T245" si="48"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19" t="s">
        <v>264</v>
      </c>
      <c r="AT239" s="219" t="s">
        <v>163</v>
      </c>
      <c r="AU239" s="219" t="s">
        <v>88</v>
      </c>
      <c r="AY239" s="14" t="s">
        <v>159</v>
      </c>
      <c r="BE239" s="115">
        <f t="shared" ref="BE239:BE245" si="49">IF(N239="základní",J239,0)</f>
        <v>0</v>
      </c>
      <c r="BF239" s="115">
        <f t="shared" ref="BF239:BF245" si="50">IF(N239="snížená",J239,0)</f>
        <v>0</v>
      </c>
      <c r="BG239" s="115">
        <f t="shared" ref="BG239:BG245" si="51">IF(N239="zákl. přenesená",J239,0)</f>
        <v>0</v>
      </c>
      <c r="BH239" s="115">
        <f t="shared" ref="BH239:BH245" si="52">IF(N239="sníž. přenesená",J239,0)</f>
        <v>0</v>
      </c>
      <c r="BI239" s="115">
        <f t="shared" ref="BI239:BI245" si="53">IF(N239="nulová",J239,0)</f>
        <v>0</v>
      </c>
      <c r="BJ239" s="14" t="s">
        <v>88</v>
      </c>
      <c r="BK239" s="115">
        <f t="shared" ref="BK239:BK245" si="54">ROUND(I239*H239,2)</f>
        <v>0</v>
      </c>
      <c r="BL239" s="14" t="s">
        <v>264</v>
      </c>
      <c r="BM239" s="219" t="s">
        <v>476</v>
      </c>
    </row>
    <row r="240" spans="1:65" s="2" customFormat="1" ht="24.2" customHeight="1">
      <c r="A240" s="32"/>
      <c r="B240" s="33"/>
      <c r="C240" s="207" t="s">
        <v>477</v>
      </c>
      <c r="D240" s="207" t="s">
        <v>163</v>
      </c>
      <c r="E240" s="208" t="s">
        <v>478</v>
      </c>
      <c r="F240" s="209" t="s">
        <v>479</v>
      </c>
      <c r="G240" s="210" t="s">
        <v>202</v>
      </c>
      <c r="H240" s="211">
        <v>1</v>
      </c>
      <c r="I240" s="212"/>
      <c r="J240" s="213">
        <f t="shared" si="45"/>
        <v>0</v>
      </c>
      <c r="K240" s="214"/>
      <c r="L240" s="35"/>
      <c r="M240" s="215" t="s">
        <v>1</v>
      </c>
      <c r="N240" s="216" t="s">
        <v>41</v>
      </c>
      <c r="O240" s="69"/>
      <c r="P240" s="217">
        <f t="shared" si="46"/>
        <v>0</v>
      </c>
      <c r="Q240" s="217">
        <v>0</v>
      </c>
      <c r="R240" s="217">
        <f t="shared" si="47"/>
        <v>0</v>
      </c>
      <c r="S240" s="217">
        <v>0</v>
      </c>
      <c r="T240" s="218">
        <f t="shared" si="48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9" t="s">
        <v>264</v>
      </c>
      <c r="AT240" s="219" t="s">
        <v>163</v>
      </c>
      <c r="AU240" s="219" t="s">
        <v>88</v>
      </c>
      <c r="AY240" s="14" t="s">
        <v>159</v>
      </c>
      <c r="BE240" s="115">
        <f t="shared" si="49"/>
        <v>0</v>
      </c>
      <c r="BF240" s="115">
        <f t="shared" si="50"/>
        <v>0</v>
      </c>
      <c r="BG240" s="115">
        <f t="shared" si="51"/>
        <v>0</v>
      </c>
      <c r="BH240" s="115">
        <f t="shared" si="52"/>
        <v>0</v>
      </c>
      <c r="BI240" s="115">
        <f t="shared" si="53"/>
        <v>0</v>
      </c>
      <c r="BJ240" s="14" t="s">
        <v>88</v>
      </c>
      <c r="BK240" s="115">
        <f t="shared" si="54"/>
        <v>0</v>
      </c>
      <c r="BL240" s="14" t="s">
        <v>264</v>
      </c>
      <c r="BM240" s="219" t="s">
        <v>480</v>
      </c>
    </row>
    <row r="241" spans="1:65" s="2" customFormat="1" ht="24.2" customHeight="1">
      <c r="A241" s="32"/>
      <c r="B241" s="33"/>
      <c r="C241" s="207" t="s">
        <v>481</v>
      </c>
      <c r="D241" s="207" t="s">
        <v>163</v>
      </c>
      <c r="E241" s="208" t="s">
        <v>482</v>
      </c>
      <c r="F241" s="209" t="s">
        <v>483</v>
      </c>
      <c r="G241" s="210" t="s">
        <v>202</v>
      </c>
      <c r="H241" s="211">
        <v>1</v>
      </c>
      <c r="I241" s="212"/>
      <c r="J241" s="213">
        <f t="shared" si="45"/>
        <v>0</v>
      </c>
      <c r="K241" s="214"/>
      <c r="L241" s="35"/>
      <c r="M241" s="215" t="s">
        <v>1</v>
      </c>
      <c r="N241" s="216" t="s">
        <v>41</v>
      </c>
      <c r="O241" s="69"/>
      <c r="P241" s="217">
        <f t="shared" si="46"/>
        <v>0</v>
      </c>
      <c r="Q241" s="217">
        <v>5.0000000000000002E-5</v>
      </c>
      <c r="R241" s="217">
        <f t="shared" si="47"/>
        <v>5.0000000000000002E-5</v>
      </c>
      <c r="S241" s="217">
        <v>1.235E-2</v>
      </c>
      <c r="T241" s="218">
        <f t="shared" si="48"/>
        <v>1.235E-2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19" t="s">
        <v>264</v>
      </c>
      <c r="AT241" s="219" t="s">
        <v>163</v>
      </c>
      <c r="AU241" s="219" t="s">
        <v>88</v>
      </c>
      <c r="AY241" s="14" t="s">
        <v>159</v>
      </c>
      <c r="BE241" s="115">
        <f t="shared" si="49"/>
        <v>0</v>
      </c>
      <c r="BF241" s="115">
        <f t="shared" si="50"/>
        <v>0</v>
      </c>
      <c r="BG241" s="115">
        <f t="shared" si="51"/>
        <v>0</v>
      </c>
      <c r="BH241" s="115">
        <f t="shared" si="52"/>
        <v>0</v>
      </c>
      <c r="BI241" s="115">
        <f t="shared" si="53"/>
        <v>0</v>
      </c>
      <c r="BJ241" s="14" t="s">
        <v>88</v>
      </c>
      <c r="BK241" s="115">
        <f t="shared" si="54"/>
        <v>0</v>
      </c>
      <c r="BL241" s="14" t="s">
        <v>264</v>
      </c>
      <c r="BM241" s="219" t="s">
        <v>484</v>
      </c>
    </row>
    <row r="242" spans="1:65" s="2" customFormat="1" ht="14.45" customHeight="1">
      <c r="A242" s="32"/>
      <c r="B242" s="33"/>
      <c r="C242" s="207" t="s">
        <v>485</v>
      </c>
      <c r="D242" s="207" t="s">
        <v>163</v>
      </c>
      <c r="E242" s="208" t="s">
        <v>486</v>
      </c>
      <c r="F242" s="209" t="s">
        <v>487</v>
      </c>
      <c r="G242" s="210" t="s">
        <v>166</v>
      </c>
      <c r="H242" s="211">
        <v>11.379</v>
      </c>
      <c r="I242" s="212"/>
      <c r="J242" s="213">
        <f t="shared" si="45"/>
        <v>0</v>
      </c>
      <c r="K242" s="214"/>
      <c r="L242" s="35"/>
      <c r="M242" s="215" t="s">
        <v>1</v>
      </c>
      <c r="N242" s="216" t="s">
        <v>41</v>
      </c>
      <c r="O242" s="69"/>
      <c r="P242" s="217">
        <f t="shared" si="46"/>
        <v>0</v>
      </c>
      <c r="Q242" s="217">
        <v>0</v>
      </c>
      <c r="R242" s="217">
        <f t="shared" si="47"/>
        <v>0</v>
      </c>
      <c r="S242" s="217">
        <v>0</v>
      </c>
      <c r="T242" s="218">
        <f t="shared" si="48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19" t="s">
        <v>264</v>
      </c>
      <c r="AT242" s="219" t="s">
        <v>163</v>
      </c>
      <c r="AU242" s="219" t="s">
        <v>88</v>
      </c>
      <c r="AY242" s="14" t="s">
        <v>159</v>
      </c>
      <c r="BE242" s="115">
        <f t="shared" si="49"/>
        <v>0</v>
      </c>
      <c r="BF242" s="115">
        <f t="shared" si="50"/>
        <v>0</v>
      </c>
      <c r="BG242" s="115">
        <f t="shared" si="51"/>
        <v>0</v>
      </c>
      <c r="BH242" s="115">
        <f t="shared" si="52"/>
        <v>0</v>
      </c>
      <c r="BI242" s="115">
        <f t="shared" si="53"/>
        <v>0</v>
      </c>
      <c r="BJ242" s="14" t="s">
        <v>88</v>
      </c>
      <c r="BK242" s="115">
        <f t="shared" si="54"/>
        <v>0</v>
      </c>
      <c r="BL242" s="14" t="s">
        <v>264</v>
      </c>
      <c r="BM242" s="219" t="s">
        <v>488</v>
      </c>
    </row>
    <row r="243" spans="1:65" s="2" customFormat="1" ht="14.45" customHeight="1">
      <c r="A243" s="32"/>
      <c r="B243" s="33"/>
      <c r="C243" s="207" t="s">
        <v>489</v>
      </c>
      <c r="D243" s="207" t="s">
        <v>163</v>
      </c>
      <c r="E243" s="208" t="s">
        <v>490</v>
      </c>
      <c r="F243" s="209" t="s">
        <v>491</v>
      </c>
      <c r="G243" s="210" t="s">
        <v>166</v>
      </c>
      <c r="H243" s="211">
        <v>11.379</v>
      </c>
      <c r="I243" s="212"/>
      <c r="J243" s="213">
        <f t="shared" si="45"/>
        <v>0</v>
      </c>
      <c r="K243" s="214"/>
      <c r="L243" s="35"/>
      <c r="M243" s="215" t="s">
        <v>1</v>
      </c>
      <c r="N243" s="216" t="s">
        <v>41</v>
      </c>
      <c r="O243" s="69"/>
      <c r="P243" s="217">
        <f t="shared" si="46"/>
        <v>0</v>
      </c>
      <c r="Q243" s="217">
        <v>0</v>
      </c>
      <c r="R243" s="217">
        <f t="shared" si="47"/>
        <v>0</v>
      </c>
      <c r="S243" s="217">
        <v>0</v>
      </c>
      <c r="T243" s="218">
        <f t="shared" si="48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19" t="s">
        <v>264</v>
      </c>
      <c r="AT243" s="219" t="s">
        <v>163</v>
      </c>
      <c r="AU243" s="219" t="s">
        <v>88</v>
      </c>
      <c r="AY243" s="14" t="s">
        <v>159</v>
      </c>
      <c r="BE243" s="115">
        <f t="shared" si="49"/>
        <v>0</v>
      </c>
      <c r="BF243" s="115">
        <f t="shared" si="50"/>
        <v>0</v>
      </c>
      <c r="BG243" s="115">
        <f t="shared" si="51"/>
        <v>0</v>
      </c>
      <c r="BH243" s="115">
        <f t="shared" si="52"/>
        <v>0</v>
      </c>
      <c r="BI243" s="115">
        <f t="shared" si="53"/>
        <v>0</v>
      </c>
      <c r="BJ243" s="14" t="s">
        <v>88</v>
      </c>
      <c r="BK243" s="115">
        <f t="shared" si="54"/>
        <v>0</v>
      </c>
      <c r="BL243" s="14" t="s">
        <v>264</v>
      </c>
      <c r="BM243" s="219" t="s">
        <v>492</v>
      </c>
    </row>
    <row r="244" spans="1:65" s="2" customFormat="1" ht="24.2" customHeight="1">
      <c r="A244" s="32"/>
      <c r="B244" s="33"/>
      <c r="C244" s="207" t="s">
        <v>493</v>
      </c>
      <c r="D244" s="207" t="s">
        <v>163</v>
      </c>
      <c r="E244" s="208" t="s">
        <v>494</v>
      </c>
      <c r="F244" s="209" t="s">
        <v>495</v>
      </c>
      <c r="G244" s="210" t="s">
        <v>255</v>
      </c>
      <c r="H244" s="211">
        <v>0</v>
      </c>
      <c r="I244" s="212"/>
      <c r="J244" s="213">
        <f t="shared" si="45"/>
        <v>0</v>
      </c>
      <c r="K244" s="214"/>
      <c r="L244" s="35"/>
      <c r="M244" s="215" t="s">
        <v>1</v>
      </c>
      <c r="N244" s="216" t="s">
        <v>41</v>
      </c>
      <c r="O244" s="69"/>
      <c r="P244" s="217">
        <f t="shared" si="46"/>
        <v>0</v>
      </c>
      <c r="Q244" s="217">
        <v>0</v>
      </c>
      <c r="R244" s="217">
        <f t="shared" si="47"/>
        <v>0</v>
      </c>
      <c r="S244" s="217">
        <v>0</v>
      </c>
      <c r="T244" s="218">
        <f t="shared" si="48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19" t="s">
        <v>264</v>
      </c>
      <c r="AT244" s="219" t="s">
        <v>163</v>
      </c>
      <c r="AU244" s="219" t="s">
        <v>88</v>
      </c>
      <c r="AY244" s="14" t="s">
        <v>159</v>
      </c>
      <c r="BE244" s="115">
        <f t="shared" si="49"/>
        <v>0</v>
      </c>
      <c r="BF244" s="115">
        <f t="shared" si="50"/>
        <v>0</v>
      </c>
      <c r="BG244" s="115">
        <f t="shared" si="51"/>
        <v>0</v>
      </c>
      <c r="BH244" s="115">
        <f t="shared" si="52"/>
        <v>0</v>
      </c>
      <c r="BI244" s="115">
        <f t="shared" si="53"/>
        <v>0</v>
      </c>
      <c r="BJ244" s="14" t="s">
        <v>88</v>
      </c>
      <c r="BK244" s="115">
        <f t="shared" si="54"/>
        <v>0</v>
      </c>
      <c r="BL244" s="14" t="s">
        <v>264</v>
      </c>
      <c r="BM244" s="219" t="s">
        <v>496</v>
      </c>
    </row>
    <row r="245" spans="1:65" s="2" customFormat="1" ht="24.2" customHeight="1">
      <c r="A245" s="32"/>
      <c r="B245" s="33"/>
      <c r="C245" s="207" t="s">
        <v>497</v>
      </c>
      <c r="D245" s="207" t="s">
        <v>163</v>
      </c>
      <c r="E245" s="208" t="s">
        <v>498</v>
      </c>
      <c r="F245" s="209" t="s">
        <v>499</v>
      </c>
      <c r="G245" s="210" t="s">
        <v>255</v>
      </c>
      <c r="H245" s="211">
        <v>0</v>
      </c>
      <c r="I245" s="212"/>
      <c r="J245" s="213">
        <f t="shared" si="45"/>
        <v>0</v>
      </c>
      <c r="K245" s="214"/>
      <c r="L245" s="35"/>
      <c r="M245" s="215" t="s">
        <v>1</v>
      </c>
      <c r="N245" s="216" t="s">
        <v>41</v>
      </c>
      <c r="O245" s="69"/>
      <c r="P245" s="217">
        <f t="shared" si="46"/>
        <v>0</v>
      </c>
      <c r="Q245" s="217">
        <v>0</v>
      </c>
      <c r="R245" s="217">
        <f t="shared" si="47"/>
        <v>0</v>
      </c>
      <c r="S245" s="217">
        <v>0</v>
      </c>
      <c r="T245" s="218">
        <f t="shared" si="48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19" t="s">
        <v>264</v>
      </c>
      <c r="AT245" s="219" t="s">
        <v>163</v>
      </c>
      <c r="AU245" s="219" t="s">
        <v>88</v>
      </c>
      <c r="AY245" s="14" t="s">
        <v>159</v>
      </c>
      <c r="BE245" s="115">
        <f t="shared" si="49"/>
        <v>0</v>
      </c>
      <c r="BF245" s="115">
        <f t="shared" si="50"/>
        <v>0</v>
      </c>
      <c r="BG245" s="115">
        <f t="shared" si="51"/>
        <v>0</v>
      </c>
      <c r="BH245" s="115">
        <f t="shared" si="52"/>
        <v>0</v>
      </c>
      <c r="BI245" s="115">
        <f t="shared" si="53"/>
        <v>0</v>
      </c>
      <c r="BJ245" s="14" t="s">
        <v>88</v>
      </c>
      <c r="BK245" s="115">
        <f t="shared" si="54"/>
        <v>0</v>
      </c>
      <c r="BL245" s="14" t="s">
        <v>264</v>
      </c>
      <c r="BM245" s="219" t="s">
        <v>500</v>
      </c>
    </row>
    <row r="246" spans="1:65" s="12" customFormat="1" ht="22.9" customHeight="1">
      <c r="B246" s="191"/>
      <c r="C246" s="192"/>
      <c r="D246" s="193" t="s">
        <v>74</v>
      </c>
      <c r="E246" s="205" t="s">
        <v>501</v>
      </c>
      <c r="F246" s="205" t="s">
        <v>502</v>
      </c>
      <c r="G246" s="192"/>
      <c r="H246" s="192"/>
      <c r="I246" s="195"/>
      <c r="J246" s="206">
        <f>BK246</f>
        <v>0</v>
      </c>
      <c r="K246" s="192"/>
      <c r="L246" s="197"/>
      <c r="M246" s="198"/>
      <c r="N246" s="199"/>
      <c r="O246" s="199"/>
      <c r="P246" s="200">
        <f>SUM(P247:P292)</f>
        <v>0</v>
      </c>
      <c r="Q246" s="199"/>
      <c r="R246" s="200">
        <f>SUM(R247:R292)</f>
        <v>0.13615000000000002</v>
      </c>
      <c r="S246" s="199"/>
      <c r="T246" s="201">
        <f>SUM(T247:T292)</f>
        <v>9.9890000000000014E-3</v>
      </c>
      <c r="AR246" s="202" t="s">
        <v>88</v>
      </c>
      <c r="AT246" s="203" t="s">
        <v>74</v>
      </c>
      <c r="AU246" s="203" t="s">
        <v>82</v>
      </c>
      <c r="AY246" s="202" t="s">
        <v>159</v>
      </c>
      <c r="BK246" s="204">
        <f>SUM(BK247:BK292)</f>
        <v>0</v>
      </c>
    </row>
    <row r="247" spans="1:65" s="2" customFormat="1" ht="14.45" customHeight="1">
      <c r="A247" s="32"/>
      <c r="B247" s="33"/>
      <c r="C247" s="207" t="s">
        <v>503</v>
      </c>
      <c r="D247" s="207" t="s">
        <v>163</v>
      </c>
      <c r="E247" s="208" t="s">
        <v>504</v>
      </c>
      <c r="F247" s="209" t="s">
        <v>505</v>
      </c>
      <c r="G247" s="210" t="s">
        <v>506</v>
      </c>
      <c r="H247" s="211">
        <v>1</v>
      </c>
      <c r="I247" s="212"/>
      <c r="J247" s="213">
        <f t="shared" ref="J247:J292" si="55">ROUND(I247*H247,2)</f>
        <v>0</v>
      </c>
      <c r="K247" s="214"/>
      <c r="L247" s="35"/>
      <c r="M247" s="215" t="s">
        <v>1</v>
      </c>
      <c r="N247" s="216" t="s">
        <v>41</v>
      </c>
      <c r="O247" s="69"/>
      <c r="P247" s="217">
        <f t="shared" ref="P247:P292" si="56">O247*H247</f>
        <v>0</v>
      </c>
      <c r="Q247" s="217">
        <v>0</v>
      </c>
      <c r="R247" s="217">
        <f t="shared" ref="R247:R292" si="57">Q247*H247</f>
        <v>0</v>
      </c>
      <c r="S247" s="217">
        <v>0</v>
      </c>
      <c r="T247" s="218">
        <f t="shared" ref="T247:T292" si="58"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19" t="s">
        <v>264</v>
      </c>
      <c r="AT247" s="219" t="s">
        <v>163</v>
      </c>
      <c r="AU247" s="219" t="s">
        <v>88</v>
      </c>
      <c r="AY247" s="14" t="s">
        <v>159</v>
      </c>
      <c r="BE247" s="115">
        <f t="shared" ref="BE247:BE292" si="59">IF(N247="základní",J247,0)</f>
        <v>0</v>
      </c>
      <c r="BF247" s="115">
        <f t="shared" ref="BF247:BF292" si="60">IF(N247="snížená",J247,0)</f>
        <v>0</v>
      </c>
      <c r="BG247" s="115">
        <f t="shared" ref="BG247:BG292" si="61">IF(N247="zákl. přenesená",J247,0)</f>
        <v>0</v>
      </c>
      <c r="BH247" s="115">
        <f t="shared" ref="BH247:BH292" si="62">IF(N247="sníž. přenesená",J247,0)</f>
        <v>0</v>
      </c>
      <c r="BI247" s="115">
        <f t="shared" ref="BI247:BI292" si="63">IF(N247="nulová",J247,0)</f>
        <v>0</v>
      </c>
      <c r="BJ247" s="14" t="s">
        <v>88</v>
      </c>
      <c r="BK247" s="115">
        <f t="shared" ref="BK247:BK292" si="64">ROUND(I247*H247,2)</f>
        <v>0</v>
      </c>
      <c r="BL247" s="14" t="s">
        <v>264</v>
      </c>
      <c r="BM247" s="219" t="s">
        <v>507</v>
      </c>
    </row>
    <row r="248" spans="1:65" s="2" customFormat="1" ht="24.2" customHeight="1">
      <c r="A248" s="32"/>
      <c r="B248" s="33"/>
      <c r="C248" s="207" t="s">
        <v>508</v>
      </c>
      <c r="D248" s="207" t="s">
        <v>163</v>
      </c>
      <c r="E248" s="208" t="s">
        <v>509</v>
      </c>
      <c r="F248" s="209" t="s">
        <v>510</v>
      </c>
      <c r="G248" s="210" t="s">
        <v>236</v>
      </c>
      <c r="H248" s="211">
        <v>35.700000000000003</v>
      </c>
      <c r="I248" s="212"/>
      <c r="J248" s="213">
        <f t="shared" si="55"/>
        <v>0</v>
      </c>
      <c r="K248" s="214"/>
      <c r="L248" s="35"/>
      <c r="M248" s="215" t="s">
        <v>1</v>
      </c>
      <c r="N248" s="216" t="s">
        <v>41</v>
      </c>
      <c r="O248" s="69"/>
      <c r="P248" s="217">
        <f t="shared" si="56"/>
        <v>0</v>
      </c>
      <c r="Q248" s="217">
        <v>0</v>
      </c>
      <c r="R248" s="217">
        <f t="shared" si="57"/>
        <v>0</v>
      </c>
      <c r="S248" s="217">
        <v>0</v>
      </c>
      <c r="T248" s="218">
        <f t="shared" si="58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19" t="s">
        <v>264</v>
      </c>
      <c r="AT248" s="219" t="s">
        <v>163</v>
      </c>
      <c r="AU248" s="219" t="s">
        <v>88</v>
      </c>
      <c r="AY248" s="14" t="s">
        <v>159</v>
      </c>
      <c r="BE248" s="115">
        <f t="shared" si="59"/>
        <v>0</v>
      </c>
      <c r="BF248" s="115">
        <f t="shared" si="60"/>
        <v>0</v>
      </c>
      <c r="BG248" s="115">
        <f t="shared" si="61"/>
        <v>0</v>
      </c>
      <c r="BH248" s="115">
        <f t="shared" si="62"/>
        <v>0</v>
      </c>
      <c r="BI248" s="115">
        <f t="shared" si="63"/>
        <v>0</v>
      </c>
      <c r="BJ248" s="14" t="s">
        <v>88</v>
      </c>
      <c r="BK248" s="115">
        <f t="shared" si="64"/>
        <v>0</v>
      </c>
      <c r="BL248" s="14" t="s">
        <v>264</v>
      </c>
      <c r="BM248" s="219" t="s">
        <v>511</v>
      </c>
    </row>
    <row r="249" spans="1:65" s="2" customFormat="1" ht="14.45" customHeight="1">
      <c r="A249" s="32"/>
      <c r="B249" s="33"/>
      <c r="C249" s="220" t="s">
        <v>512</v>
      </c>
      <c r="D249" s="220" t="s">
        <v>339</v>
      </c>
      <c r="E249" s="221" t="s">
        <v>513</v>
      </c>
      <c r="F249" s="222" t="s">
        <v>514</v>
      </c>
      <c r="G249" s="223" t="s">
        <v>236</v>
      </c>
      <c r="H249" s="224">
        <v>35.700000000000003</v>
      </c>
      <c r="I249" s="225"/>
      <c r="J249" s="226">
        <f t="shared" si="55"/>
        <v>0</v>
      </c>
      <c r="K249" s="227"/>
      <c r="L249" s="228"/>
      <c r="M249" s="229" t="s">
        <v>1</v>
      </c>
      <c r="N249" s="230" t="s">
        <v>41</v>
      </c>
      <c r="O249" s="69"/>
      <c r="P249" s="217">
        <f t="shared" si="56"/>
        <v>0</v>
      </c>
      <c r="Q249" s="217">
        <v>3.0000000000000001E-3</v>
      </c>
      <c r="R249" s="217">
        <f t="shared" si="57"/>
        <v>0.10710000000000001</v>
      </c>
      <c r="S249" s="217">
        <v>0</v>
      </c>
      <c r="T249" s="218">
        <f t="shared" si="58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19" t="s">
        <v>342</v>
      </c>
      <c r="AT249" s="219" t="s">
        <v>339</v>
      </c>
      <c r="AU249" s="219" t="s">
        <v>88</v>
      </c>
      <c r="AY249" s="14" t="s">
        <v>159</v>
      </c>
      <c r="BE249" s="115">
        <f t="shared" si="59"/>
        <v>0</v>
      </c>
      <c r="BF249" s="115">
        <f t="shared" si="60"/>
        <v>0</v>
      </c>
      <c r="BG249" s="115">
        <f t="shared" si="61"/>
        <v>0</v>
      </c>
      <c r="BH249" s="115">
        <f t="shared" si="62"/>
        <v>0</v>
      </c>
      <c r="BI249" s="115">
        <f t="shared" si="63"/>
        <v>0</v>
      </c>
      <c r="BJ249" s="14" t="s">
        <v>88</v>
      </c>
      <c r="BK249" s="115">
        <f t="shared" si="64"/>
        <v>0</v>
      </c>
      <c r="BL249" s="14" t="s">
        <v>264</v>
      </c>
      <c r="BM249" s="219" t="s">
        <v>515</v>
      </c>
    </row>
    <row r="250" spans="1:65" s="2" customFormat="1" ht="14.45" customHeight="1">
      <c r="A250" s="32"/>
      <c r="B250" s="33"/>
      <c r="C250" s="207" t="s">
        <v>516</v>
      </c>
      <c r="D250" s="207" t="s">
        <v>163</v>
      </c>
      <c r="E250" s="208" t="s">
        <v>517</v>
      </c>
      <c r="F250" s="209" t="s">
        <v>518</v>
      </c>
      <c r="G250" s="210" t="s">
        <v>202</v>
      </c>
      <c r="H250" s="211">
        <v>10</v>
      </c>
      <c r="I250" s="212"/>
      <c r="J250" s="213">
        <f t="shared" si="55"/>
        <v>0</v>
      </c>
      <c r="K250" s="214"/>
      <c r="L250" s="35"/>
      <c r="M250" s="215" t="s">
        <v>1</v>
      </c>
      <c r="N250" s="216" t="s">
        <v>41</v>
      </c>
      <c r="O250" s="69"/>
      <c r="P250" s="217">
        <f t="shared" si="56"/>
        <v>0</v>
      </c>
      <c r="Q250" s="217">
        <v>0</v>
      </c>
      <c r="R250" s="217">
        <f t="shared" si="57"/>
        <v>0</v>
      </c>
      <c r="S250" s="217">
        <v>0</v>
      </c>
      <c r="T250" s="218">
        <f t="shared" si="58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19" t="s">
        <v>264</v>
      </c>
      <c r="AT250" s="219" t="s">
        <v>163</v>
      </c>
      <c r="AU250" s="219" t="s">
        <v>88</v>
      </c>
      <c r="AY250" s="14" t="s">
        <v>159</v>
      </c>
      <c r="BE250" s="115">
        <f t="shared" si="59"/>
        <v>0</v>
      </c>
      <c r="BF250" s="115">
        <f t="shared" si="60"/>
        <v>0</v>
      </c>
      <c r="BG250" s="115">
        <f t="shared" si="61"/>
        <v>0</v>
      </c>
      <c r="BH250" s="115">
        <f t="shared" si="62"/>
        <v>0</v>
      </c>
      <c r="BI250" s="115">
        <f t="shared" si="63"/>
        <v>0</v>
      </c>
      <c r="BJ250" s="14" t="s">
        <v>88</v>
      </c>
      <c r="BK250" s="115">
        <f t="shared" si="64"/>
        <v>0</v>
      </c>
      <c r="BL250" s="14" t="s">
        <v>264</v>
      </c>
      <c r="BM250" s="219" t="s">
        <v>519</v>
      </c>
    </row>
    <row r="251" spans="1:65" s="2" customFormat="1" ht="37.9" customHeight="1">
      <c r="A251" s="32"/>
      <c r="B251" s="33"/>
      <c r="C251" s="220" t="s">
        <v>520</v>
      </c>
      <c r="D251" s="220" t="s">
        <v>339</v>
      </c>
      <c r="E251" s="221" t="s">
        <v>521</v>
      </c>
      <c r="F251" s="222" t="s">
        <v>522</v>
      </c>
      <c r="G251" s="223" t="s">
        <v>202</v>
      </c>
      <c r="H251" s="224">
        <v>10</v>
      </c>
      <c r="I251" s="225"/>
      <c r="J251" s="226">
        <f t="shared" si="55"/>
        <v>0</v>
      </c>
      <c r="K251" s="227"/>
      <c r="L251" s="228"/>
      <c r="M251" s="229" t="s">
        <v>1</v>
      </c>
      <c r="N251" s="230" t="s">
        <v>41</v>
      </c>
      <c r="O251" s="69"/>
      <c r="P251" s="217">
        <f t="shared" si="56"/>
        <v>0</v>
      </c>
      <c r="Q251" s="217">
        <v>9.0000000000000006E-5</v>
      </c>
      <c r="R251" s="217">
        <f t="shared" si="57"/>
        <v>9.0000000000000008E-4</v>
      </c>
      <c r="S251" s="217">
        <v>0</v>
      </c>
      <c r="T251" s="218">
        <f t="shared" si="58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19" t="s">
        <v>342</v>
      </c>
      <c r="AT251" s="219" t="s">
        <v>339</v>
      </c>
      <c r="AU251" s="219" t="s">
        <v>88</v>
      </c>
      <c r="AY251" s="14" t="s">
        <v>159</v>
      </c>
      <c r="BE251" s="115">
        <f t="shared" si="59"/>
        <v>0</v>
      </c>
      <c r="BF251" s="115">
        <f t="shared" si="60"/>
        <v>0</v>
      </c>
      <c r="BG251" s="115">
        <f t="shared" si="61"/>
        <v>0</v>
      </c>
      <c r="BH251" s="115">
        <f t="shared" si="62"/>
        <v>0</v>
      </c>
      <c r="BI251" s="115">
        <f t="shared" si="63"/>
        <v>0</v>
      </c>
      <c r="BJ251" s="14" t="s">
        <v>88</v>
      </c>
      <c r="BK251" s="115">
        <f t="shared" si="64"/>
        <v>0</v>
      </c>
      <c r="BL251" s="14" t="s">
        <v>264</v>
      </c>
      <c r="BM251" s="219" t="s">
        <v>523</v>
      </c>
    </row>
    <row r="252" spans="1:65" s="2" customFormat="1" ht="14.45" customHeight="1">
      <c r="A252" s="32"/>
      <c r="B252" s="33"/>
      <c r="C252" s="207" t="s">
        <v>524</v>
      </c>
      <c r="D252" s="207" t="s">
        <v>163</v>
      </c>
      <c r="E252" s="208" t="s">
        <v>525</v>
      </c>
      <c r="F252" s="209" t="s">
        <v>526</v>
      </c>
      <c r="G252" s="210" t="s">
        <v>202</v>
      </c>
      <c r="H252" s="211">
        <v>12</v>
      </c>
      <c r="I252" s="212"/>
      <c r="J252" s="213">
        <f t="shared" si="55"/>
        <v>0</v>
      </c>
      <c r="K252" s="214"/>
      <c r="L252" s="35"/>
      <c r="M252" s="215" t="s">
        <v>1</v>
      </c>
      <c r="N252" s="216" t="s">
        <v>41</v>
      </c>
      <c r="O252" s="69"/>
      <c r="P252" s="217">
        <f t="shared" si="56"/>
        <v>0</v>
      </c>
      <c r="Q252" s="217">
        <v>0</v>
      </c>
      <c r="R252" s="217">
        <f t="shared" si="57"/>
        <v>0</v>
      </c>
      <c r="S252" s="217">
        <v>0</v>
      </c>
      <c r="T252" s="218">
        <f t="shared" si="58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19" t="s">
        <v>264</v>
      </c>
      <c r="AT252" s="219" t="s">
        <v>163</v>
      </c>
      <c r="AU252" s="219" t="s">
        <v>88</v>
      </c>
      <c r="AY252" s="14" t="s">
        <v>159</v>
      </c>
      <c r="BE252" s="115">
        <f t="shared" si="59"/>
        <v>0</v>
      </c>
      <c r="BF252" s="115">
        <f t="shared" si="60"/>
        <v>0</v>
      </c>
      <c r="BG252" s="115">
        <f t="shared" si="61"/>
        <v>0</v>
      </c>
      <c r="BH252" s="115">
        <f t="shared" si="62"/>
        <v>0</v>
      </c>
      <c r="BI252" s="115">
        <f t="shared" si="63"/>
        <v>0</v>
      </c>
      <c r="BJ252" s="14" t="s">
        <v>88</v>
      </c>
      <c r="BK252" s="115">
        <f t="shared" si="64"/>
        <v>0</v>
      </c>
      <c r="BL252" s="14" t="s">
        <v>264</v>
      </c>
      <c r="BM252" s="219" t="s">
        <v>527</v>
      </c>
    </row>
    <row r="253" spans="1:65" s="2" customFormat="1" ht="14.45" customHeight="1">
      <c r="A253" s="32"/>
      <c r="B253" s="33"/>
      <c r="C253" s="220" t="s">
        <v>528</v>
      </c>
      <c r="D253" s="220" t="s">
        <v>339</v>
      </c>
      <c r="E253" s="221" t="s">
        <v>529</v>
      </c>
      <c r="F253" s="222" t="s">
        <v>530</v>
      </c>
      <c r="G253" s="223" t="s">
        <v>202</v>
      </c>
      <c r="H253" s="224">
        <v>12</v>
      </c>
      <c r="I253" s="225"/>
      <c r="J253" s="226">
        <f t="shared" si="55"/>
        <v>0</v>
      </c>
      <c r="K253" s="227"/>
      <c r="L253" s="228"/>
      <c r="M253" s="229" t="s">
        <v>1</v>
      </c>
      <c r="N253" s="230" t="s">
        <v>41</v>
      </c>
      <c r="O253" s="69"/>
      <c r="P253" s="217">
        <f t="shared" si="56"/>
        <v>0</v>
      </c>
      <c r="Q253" s="217">
        <v>3.0000000000000001E-5</v>
      </c>
      <c r="R253" s="217">
        <f t="shared" si="57"/>
        <v>3.6000000000000002E-4</v>
      </c>
      <c r="S253" s="217">
        <v>0</v>
      </c>
      <c r="T253" s="218">
        <f t="shared" si="58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19" t="s">
        <v>342</v>
      </c>
      <c r="AT253" s="219" t="s">
        <v>339</v>
      </c>
      <c r="AU253" s="219" t="s">
        <v>88</v>
      </c>
      <c r="AY253" s="14" t="s">
        <v>159</v>
      </c>
      <c r="BE253" s="115">
        <f t="shared" si="59"/>
        <v>0</v>
      </c>
      <c r="BF253" s="115">
        <f t="shared" si="60"/>
        <v>0</v>
      </c>
      <c r="BG253" s="115">
        <f t="shared" si="61"/>
        <v>0</v>
      </c>
      <c r="BH253" s="115">
        <f t="shared" si="62"/>
        <v>0</v>
      </c>
      <c r="BI253" s="115">
        <f t="shared" si="63"/>
        <v>0</v>
      </c>
      <c r="BJ253" s="14" t="s">
        <v>88</v>
      </c>
      <c r="BK253" s="115">
        <f t="shared" si="64"/>
        <v>0</v>
      </c>
      <c r="BL253" s="14" t="s">
        <v>264</v>
      </c>
      <c r="BM253" s="219" t="s">
        <v>531</v>
      </c>
    </row>
    <row r="254" spans="1:65" s="2" customFormat="1" ht="24.2" customHeight="1">
      <c r="A254" s="32"/>
      <c r="B254" s="33"/>
      <c r="C254" s="207" t="s">
        <v>532</v>
      </c>
      <c r="D254" s="207" t="s">
        <v>163</v>
      </c>
      <c r="E254" s="208" t="s">
        <v>533</v>
      </c>
      <c r="F254" s="209" t="s">
        <v>534</v>
      </c>
      <c r="G254" s="210" t="s">
        <v>236</v>
      </c>
      <c r="H254" s="211">
        <v>35.700000000000003</v>
      </c>
      <c r="I254" s="212"/>
      <c r="J254" s="213">
        <f t="shared" si="55"/>
        <v>0</v>
      </c>
      <c r="K254" s="214"/>
      <c r="L254" s="35"/>
      <c r="M254" s="215" t="s">
        <v>1</v>
      </c>
      <c r="N254" s="216" t="s">
        <v>41</v>
      </c>
      <c r="O254" s="69"/>
      <c r="P254" s="217">
        <f t="shared" si="56"/>
        <v>0</v>
      </c>
      <c r="Q254" s="217">
        <v>0</v>
      </c>
      <c r="R254" s="217">
        <f t="shared" si="57"/>
        <v>0</v>
      </c>
      <c r="S254" s="217">
        <v>2.7E-4</v>
      </c>
      <c r="T254" s="218">
        <f t="shared" si="58"/>
        <v>9.6390000000000017E-3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19" t="s">
        <v>264</v>
      </c>
      <c r="AT254" s="219" t="s">
        <v>163</v>
      </c>
      <c r="AU254" s="219" t="s">
        <v>88</v>
      </c>
      <c r="AY254" s="14" t="s">
        <v>159</v>
      </c>
      <c r="BE254" s="115">
        <f t="shared" si="59"/>
        <v>0</v>
      </c>
      <c r="BF254" s="115">
        <f t="shared" si="60"/>
        <v>0</v>
      </c>
      <c r="BG254" s="115">
        <f t="shared" si="61"/>
        <v>0</v>
      </c>
      <c r="BH254" s="115">
        <f t="shared" si="62"/>
        <v>0</v>
      </c>
      <c r="BI254" s="115">
        <f t="shared" si="63"/>
        <v>0</v>
      </c>
      <c r="BJ254" s="14" t="s">
        <v>88</v>
      </c>
      <c r="BK254" s="115">
        <f t="shared" si="64"/>
        <v>0</v>
      </c>
      <c r="BL254" s="14" t="s">
        <v>264</v>
      </c>
      <c r="BM254" s="219" t="s">
        <v>535</v>
      </c>
    </row>
    <row r="255" spans="1:65" s="2" customFormat="1" ht="24.2" customHeight="1">
      <c r="A255" s="32"/>
      <c r="B255" s="33"/>
      <c r="C255" s="207" t="s">
        <v>536</v>
      </c>
      <c r="D255" s="207" t="s">
        <v>163</v>
      </c>
      <c r="E255" s="208" t="s">
        <v>537</v>
      </c>
      <c r="F255" s="209" t="s">
        <v>538</v>
      </c>
      <c r="G255" s="210" t="s">
        <v>236</v>
      </c>
      <c r="H255" s="211">
        <v>134</v>
      </c>
      <c r="I255" s="212"/>
      <c r="J255" s="213">
        <f t="shared" si="55"/>
        <v>0</v>
      </c>
      <c r="K255" s="214"/>
      <c r="L255" s="35"/>
      <c r="M255" s="215" t="s">
        <v>1</v>
      </c>
      <c r="N255" s="216" t="s">
        <v>41</v>
      </c>
      <c r="O255" s="69"/>
      <c r="P255" s="217">
        <f t="shared" si="56"/>
        <v>0</v>
      </c>
      <c r="Q255" s="217">
        <v>0</v>
      </c>
      <c r="R255" s="217">
        <f t="shared" si="57"/>
        <v>0</v>
      </c>
      <c r="S255" s="217">
        <v>0</v>
      </c>
      <c r="T255" s="218">
        <f t="shared" si="58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19" t="s">
        <v>264</v>
      </c>
      <c r="AT255" s="219" t="s">
        <v>163</v>
      </c>
      <c r="AU255" s="219" t="s">
        <v>88</v>
      </c>
      <c r="AY255" s="14" t="s">
        <v>159</v>
      </c>
      <c r="BE255" s="115">
        <f t="shared" si="59"/>
        <v>0</v>
      </c>
      <c r="BF255" s="115">
        <f t="shared" si="60"/>
        <v>0</v>
      </c>
      <c r="BG255" s="115">
        <f t="shared" si="61"/>
        <v>0</v>
      </c>
      <c r="BH255" s="115">
        <f t="shared" si="62"/>
        <v>0</v>
      </c>
      <c r="BI255" s="115">
        <f t="shared" si="63"/>
        <v>0</v>
      </c>
      <c r="BJ255" s="14" t="s">
        <v>88</v>
      </c>
      <c r="BK255" s="115">
        <f t="shared" si="64"/>
        <v>0</v>
      </c>
      <c r="BL255" s="14" t="s">
        <v>264</v>
      </c>
      <c r="BM255" s="219" t="s">
        <v>539</v>
      </c>
    </row>
    <row r="256" spans="1:65" s="2" customFormat="1" ht="14.45" customHeight="1">
      <c r="A256" s="32"/>
      <c r="B256" s="33"/>
      <c r="C256" s="220" t="s">
        <v>540</v>
      </c>
      <c r="D256" s="220" t="s">
        <v>339</v>
      </c>
      <c r="E256" s="221" t="s">
        <v>541</v>
      </c>
      <c r="F256" s="222" t="s">
        <v>542</v>
      </c>
      <c r="G256" s="223" t="s">
        <v>236</v>
      </c>
      <c r="H256" s="224">
        <v>55.2</v>
      </c>
      <c r="I256" s="225"/>
      <c r="J256" s="226">
        <f t="shared" si="55"/>
        <v>0</v>
      </c>
      <c r="K256" s="227"/>
      <c r="L256" s="228"/>
      <c r="M256" s="229" t="s">
        <v>1</v>
      </c>
      <c r="N256" s="230" t="s">
        <v>41</v>
      </c>
      <c r="O256" s="69"/>
      <c r="P256" s="217">
        <f t="shared" si="56"/>
        <v>0</v>
      </c>
      <c r="Q256" s="217">
        <v>6.9999999999999994E-5</v>
      </c>
      <c r="R256" s="217">
        <f t="shared" si="57"/>
        <v>3.8639999999999998E-3</v>
      </c>
      <c r="S256" s="217">
        <v>0</v>
      </c>
      <c r="T256" s="218">
        <f t="shared" si="58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19" t="s">
        <v>342</v>
      </c>
      <c r="AT256" s="219" t="s">
        <v>339</v>
      </c>
      <c r="AU256" s="219" t="s">
        <v>88</v>
      </c>
      <c r="AY256" s="14" t="s">
        <v>159</v>
      </c>
      <c r="BE256" s="115">
        <f t="shared" si="59"/>
        <v>0</v>
      </c>
      <c r="BF256" s="115">
        <f t="shared" si="60"/>
        <v>0</v>
      </c>
      <c r="BG256" s="115">
        <f t="shared" si="61"/>
        <v>0</v>
      </c>
      <c r="BH256" s="115">
        <f t="shared" si="62"/>
        <v>0</v>
      </c>
      <c r="BI256" s="115">
        <f t="shared" si="63"/>
        <v>0</v>
      </c>
      <c r="BJ256" s="14" t="s">
        <v>88</v>
      </c>
      <c r="BK256" s="115">
        <f t="shared" si="64"/>
        <v>0</v>
      </c>
      <c r="BL256" s="14" t="s">
        <v>264</v>
      </c>
      <c r="BM256" s="219" t="s">
        <v>543</v>
      </c>
    </row>
    <row r="257" spans="1:65" s="2" customFormat="1" ht="14.45" customHeight="1">
      <c r="A257" s="32"/>
      <c r="B257" s="33"/>
      <c r="C257" s="220" t="s">
        <v>544</v>
      </c>
      <c r="D257" s="220" t="s">
        <v>339</v>
      </c>
      <c r="E257" s="221" t="s">
        <v>545</v>
      </c>
      <c r="F257" s="222" t="s">
        <v>546</v>
      </c>
      <c r="G257" s="223" t="s">
        <v>236</v>
      </c>
      <c r="H257" s="224">
        <v>105.6</v>
      </c>
      <c r="I257" s="225"/>
      <c r="J257" s="226">
        <f t="shared" si="55"/>
        <v>0</v>
      </c>
      <c r="K257" s="227"/>
      <c r="L257" s="228"/>
      <c r="M257" s="229" t="s">
        <v>1</v>
      </c>
      <c r="N257" s="230" t="s">
        <v>41</v>
      </c>
      <c r="O257" s="69"/>
      <c r="P257" s="217">
        <f t="shared" si="56"/>
        <v>0</v>
      </c>
      <c r="Q257" s="217">
        <v>1.1E-4</v>
      </c>
      <c r="R257" s="217">
        <f t="shared" si="57"/>
        <v>1.1616E-2</v>
      </c>
      <c r="S257" s="217">
        <v>0</v>
      </c>
      <c r="T257" s="218">
        <f t="shared" si="58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19" t="s">
        <v>342</v>
      </c>
      <c r="AT257" s="219" t="s">
        <v>339</v>
      </c>
      <c r="AU257" s="219" t="s">
        <v>88</v>
      </c>
      <c r="AY257" s="14" t="s">
        <v>159</v>
      </c>
      <c r="BE257" s="115">
        <f t="shared" si="59"/>
        <v>0</v>
      </c>
      <c r="BF257" s="115">
        <f t="shared" si="60"/>
        <v>0</v>
      </c>
      <c r="BG257" s="115">
        <f t="shared" si="61"/>
        <v>0</v>
      </c>
      <c r="BH257" s="115">
        <f t="shared" si="62"/>
        <v>0</v>
      </c>
      <c r="BI257" s="115">
        <f t="shared" si="63"/>
        <v>0</v>
      </c>
      <c r="BJ257" s="14" t="s">
        <v>88</v>
      </c>
      <c r="BK257" s="115">
        <f t="shared" si="64"/>
        <v>0</v>
      </c>
      <c r="BL257" s="14" t="s">
        <v>264</v>
      </c>
      <c r="BM257" s="219" t="s">
        <v>547</v>
      </c>
    </row>
    <row r="258" spans="1:65" s="2" customFormat="1" ht="24.2" customHeight="1">
      <c r="A258" s="32"/>
      <c r="B258" s="33"/>
      <c r="C258" s="207" t="s">
        <v>548</v>
      </c>
      <c r="D258" s="207" t="s">
        <v>163</v>
      </c>
      <c r="E258" s="208" t="s">
        <v>549</v>
      </c>
      <c r="F258" s="209" t="s">
        <v>550</v>
      </c>
      <c r="G258" s="210" t="s">
        <v>236</v>
      </c>
      <c r="H258" s="211">
        <v>18</v>
      </c>
      <c r="I258" s="212"/>
      <c r="J258" s="213">
        <f t="shared" si="55"/>
        <v>0</v>
      </c>
      <c r="K258" s="214"/>
      <c r="L258" s="35"/>
      <c r="M258" s="215" t="s">
        <v>1</v>
      </c>
      <c r="N258" s="216" t="s">
        <v>41</v>
      </c>
      <c r="O258" s="69"/>
      <c r="P258" s="217">
        <f t="shared" si="56"/>
        <v>0</v>
      </c>
      <c r="Q258" s="217">
        <v>0</v>
      </c>
      <c r="R258" s="217">
        <f t="shared" si="57"/>
        <v>0</v>
      </c>
      <c r="S258" s="217">
        <v>0</v>
      </c>
      <c r="T258" s="218">
        <f t="shared" si="58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19" t="s">
        <v>264</v>
      </c>
      <c r="AT258" s="219" t="s">
        <v>163</v>
      </c>
      <c r="AU258" s="219" t="s">
        <v>88</v>
      </c>
      <c r="AY258" s="14" t="s">
        <v>159</v>
      </c>
      <c r="BE258" s="115">
        <f t="shared" si="59"/>
        <v>0</v>
      </c>
      <c r="BF258" s="115">
        <f t="shared" si="60"/>
        <v>0</v>
      </c>
      <c r="BG258" s="115">
        <f t="shared" si="61"/>
        <v>0</v>
      </c>
      <c r="BH258" s="115">
        <f t="shared" si="62"/>
        <v>0</v>
      </c>
      <c r="BI258" s="115">
        <f t="shared" si="63"/>
        <v>0</v>
      </c>
      <c r="BJ258" s="14" t="s">
        <v>88</v>
      </c>
      <c r="BK258" s="115">
        <f t="shared" si="64"/>
        <v>0</v>
      </c>
      <c r="BL258" s="14" t="s">
        <v>264</v>
      </c>
      <c r="BM258" s="219" t="s">
        <v>551</v>
      </c>
    </row>
    <row r="259" spans="1:65" s="2" customFormat="1" ht="14.45" customHeight="1">
      <c r="A259" s="32"/>
      <c r="B259" s="33"/>
      <c r="C259" s="220" t="s">
        <v>552</v>
      </c>
      <c r="D259" s="220" t="s">
        <v>339</v>
      </c>
      <c r="E259" s="221" t="s">
        <v>553</v>
      </c>
      <c r="F259" s="222" t="s">
        <v>554</v>
      </c>
      <c r="G259" s="223" t="s">
        <v>236</v>
      </c>
      <c r="H259" s="224">
        <v>21.6</v>
      </c>
      <c r="I259" s="225"/>
      <c r="J259" s="226">
        <f t="shared" si="55"/>
        <v>0</v>
      </c>
      <c r="K259" s="227"/>
      <c r="L259" s="228"/>
      <c r="M259" s="229" t="s">
        <v>1</v>
      </c>
      <c r="N259" s="230" t="s">
        <v>41</v>
      </c>
      <c r="O259" s="69"/>
      <c r="P259" s="217">
        <f t="shared" si="56"/>
        <v>0</v>
      </c>
      <c r="Q259" s="217">
        <v>2.5000000000000001E-4</v>
      </c>
      <c r="R259" s="217">
        <f t="shared" si="57"/>
        <v>5.4000000000000003E-3</v>
      </c>
      <c r="S259" s="217">
        <v>0</v>
      </c>
      <c r="T259" s="218">
        <f t="shared" si="58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19" t="s">
        <v>342</v>
      </c>
      <c r="AT259" s="219" t="s">
        <v>339</v>
      </c>
      <c r="AU259" s="219" t="s">
        <v>88</v>
      </c>
      <c r="AY259" s="14" t="s">
        <v>159</v>
      </c>
      <c r="BE259" s="115">
        <f t="shared" si="59"/>
        <v>0</v>
      </c>
      <c r="BF259" s="115">
        <f t="shared" si="60"/>
        <v>0</v>
      </c>
      <c r="BG259" s="115">
        <f t="shared" si="61"/>
        <v>0</v>
      </c>
      <c r="BH259" s="115">
        <f t="shared" si="62"/>
        <v>0</v>
      </c>
      <c r="BI259" s="115">
        <f t="shared" si="63"/>
        <v>0</v>
      </c>
      <c r="BJ259" s="14" t="s">
        <v>88</v>
      </c>
      <c r="BK259" s="115">
        <f t="shared" si="64"/>
        <v>0</v>
      </c>
      <c r="BL259" s="14" t="s">
        <v>264</v>
      </c>
      <c r="BM259" s="219" t="s">
        <v>555</v>
      </c>
    </row>
    <row r="260" spans="1:65" s="2" customFormat="1" ht="24.2" customHeight="1">
      <c r="A260" s="32"/>
      <c r="B260" s="33"/>
      <c r="C260" s="207" t="s">
        <v>556</v>
      </c>
      <c r="D260" s="207" t="s">
        <v>163</v>
      </c>
      <c r="E260" s="208" t="s">
        <v>557</v>
      </c>
      <c r="F260" s="209" t="s">
        <v>558</v>
      </c>
      <c r="G260" s="210" t="s">
        <v>202</v>
      </c>
      <c r="H260" s="211">
        <v>10</v>
      </c>
      <c r="I260" s="212"/>
      <c r="J260" s="213">
        <f t="shared" si="55"/>
        <v>0</v>
      </c>
      <c r="K260" s="214"/>
      <c r="L260" s="35"/>
      <c r="M260" s="215" t="s">
        <v>1</v>
      </c>
      <c r="N260" s="216" t="s">
        <v>41</v>
      </c>
      <c r="O260" s="69"/>
      <c r="P260" s="217">
        <f t="shared" si="56"/>
        <v>0</v>
      </c>
      <c r="Q260" s="217">
        <v>0</v>
      </c>
      <c r="R260" s="217">
        <f t="shared" si="57"/>
        <v>0</v>
      </c>
      <c r="S260" s="217">
        <v>0</v>
      </c>
      <c r="T260" s="218">
        <f t="shared" si="58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19" t="s">
        <v>264</v>
      </c>
      <c r="AT260" s="219" t="s">
        <v>163</v>
      </c>
      <c r="AU260" s="219" t="s">
        <v>88</v>
      </c>
      <c r="AY260" s="14" t="s">
        <v>159</v>
      </c>
      <c r="BE260" s="115">
        <f t="shared" si="59"/>
        <v>0</v>
      </c>
      <c r="BF260" s="115">
        <f t="shared" si="60"/>
        <v>0</v>
      </c>
      <c r="BG260" s="115">
        <f t="shared" si="61"/>
        <v>0</v>
      </c>
      <c r="BH260" s="115">
        <f t="shared" si="62"/>
        <v>0</v>
      </c>
      <c r="BI260" s="115">
        <f t="shared" si="63"/>
        <v>0</v>
      </c>
      <c r="BJ260" s="14" t="s">
        <v>88</v>
      </c>
      <c r="BK260" s="115">
        <f t="shared" si="64"/>
        <v>0</v>
      </c>
      <c r="BL260" s="14" t="s">
        <v>264</v>
      </c>
      <c r="BM260" s="219" t="s">
        <v>559</v>
      </c>
    </row>
    <row r="261" spans="1:65" s="2" customFormat="1" ht="24.2" customHeight="1">
      <c r="A261" s="32"/>
      <c r="B261" s="33"/>
      <c r="C261" s="207" t="s">
        <v>560</v>
      </c>
      <c r="D261" s="207" t="s">
        <v>163</v>
      </c>
      <c r="E261" s="208" t="s">
        <v>561</v>
      </c>
      <c r="F261" s="209" t="s">
        <v>562</v>
      </c>
      <c r="G261" s="210" t="s">
        <v>202</v>
      </c>
      <c r="H261" s="211">
        <v>2</v>
      </c>
      <c r="I261" s="212"/>
      <c r="J261" s="213">
        <f t="shared" si="55"/>
        <v>0</v>
      </c>
      <c r="K261" s="214"/>
      <c r="L261" s="35"/>
      <c r="M261" s="215" t="s">
        <v>1</v>
      </c>
      <c r="N261" s="216" t="s">
        <v>41</v>
      </c>
      <c r="O261" s="69"/>
      <c r="P261" s="217">
        <f t="shared" si="56"/>
        <v>0</v>
      </c>
      <c r="Q261" s="217">
        <v>0</v>
      </c>
      <c r="R261" s="217">
        <f t="shared" si="57"/>
        <v>0</v>
      </c>
      <c r="S261" s="217">
        <v>0</v>
      </c>
      <c r="T261" s="218">
        <f t="shared" si="58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19" t="s">
        <v>264</v>
      </c>
      <c r="AT261" s="219" t="s">
        <v>163</v>
      </c>
      <c r="AU261" s="219" t="s">
        <v>88</v>
      </c>
      <c r="AY261" s="14" t="s">
        <v>159</v>
      </c>
      <c r="BE261" s="115">
        <f t="shared" si="59"/>
        <v>0</v>
      </c>
      <c r="BF261" s="115">
        <f t="shared" si="60"/>
        <v>0</v>
      </c>
      <c r="BG261" s="115">
        <f t="shared" si="61"/>
        <v>0</v>
      </c>
      <c r="BH261" s="115">
        <f t="shared" si="62"/>
        <v>0</v>
      </c>
      <c r="BI261" s="115">
        <f t="shared" si="63"/>
        <v>0</v>
      </c>
      <c r="BJ261" s="14" t="s">
        <v>88</v>
      </c>
      <c r="BK261" s="115">
        <f t="shared" si="64"/>
        <v>0</v>
      </c>
      <c r="BL261" s="14" t="s">
        <v>264</v>
      </c>
      <c r="BM261" s="219" t="s">
        <v>563</v>
      </c>
    </row>
    <row r="262" spans="1:65" s="2" customFormat="1" ht="14.45" customHeight="1">
      <c r="A262" s="32"/>
      <c r="B262" s="33"/>
      <c r="C262" s="207" t="s">
        <v>564</v>
      </c>
      <c r="D262" s="207" t="s">
        <v>163</v>
      </c>
      <c r="E262" s="208" t="s">
        <v>565</v>
      </c>
      <c r="F262" s="209" t="s">
        <v>566</v>
      </c>
      <c r="G262" s="210" t="s">
        <v>202</v>
      </c>
      <c r="H262" s="211">
        <v>15</v>
      </c>
      <c r="I262" s="212"/>
      <c r="J262" s="213">
        <f t="shared" si="55"/>
        <v>0</v>
      </c>
      <c r="K262" s="214"/>
      <c r="L262" s="35"/>
      <c r="M262" s="215" t="s">
        <v>1</v>
      </c>
      <c r="N262" s="216" t="s">
        <v>41</v>
      </c>
      <c r="O262" s="69"/>
      <c r="P262" s="217">
        <f t="shared" si="56"/>
        <v>0</v>
      </c>
      <c r="Q262" s="217">
        <v>0</v>
      </c>
      <c r="R262" s="217">
        <f t="shared" si="57"/>
        <v>0</v>
      </c>
      <c r="S262" s="217">
        <v>0</v>
      </c>
      <c r="T262" s="218">
        <f t="shared" si="58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19" t="s">
        <v>264</v>
      </c>
      <c r="AT262" s="219" t="s">
        <v>163</v>
      </c>
      <c r="AU262" s="219" t="s">
        <v>88</v>
      </c>
      <c r="AY262" s="14" t="s">
        <v>159</v>
      </c>
      <c r="BE262" s="115">
        <f t="shared" si="59"/>
        <v>0</v>
      </c>
      <c r="BF262" s="115">
        <f t="shared" si="60"/>
        <v>0</v>
      </c>
      <c r="BG262" s="115">
        <f t="shared" si="61"/>
        <v>0</v>
      </c>
      <c r="BH262" s="115">
        <f t="shared" si="62"/>
        <v>0</v>
      </c>
      <c r="BI262" s="115">
        <f t="shared" si="63"/>
        <v>0</v>
      </c>
      <c r="BJ262" s="14" t="s">
        <v>88</v>
      </c>
      <c r="BK262" s="115">
        <f t="shared" si="64"/>
        <v>0</v>
      </c>
      <c r="BL262" s="14" t="s">
        <v>264</v>
      </c>
      <c r="BM262" s="219" t="s">
        <v>567</v>
      </c>
    </row>
    <row r="263" spans="1:65" s="2" customFormat="1" ht="24.2" customHeight="1">
      <c r="A263" s="32"/>
      <c r="B263" s="33"/>
      <c r="C263" s="207" t="s">
        <v>568</v>
      </c>
      <c r="D263" s="207" t="s">
        <v>163</v>
      </c>
      <c r="E263" s="208" t="s">
        <v>569</v>
      </c>
      <c r="F263" s="209" t="s">
        <v>570</v>
      </c>
      <c r="G263" s="210" t="s">
        <v>202</v>
      </c>
      <c r="H263" s="211">
        <v>3</v>
      </c>
      <c r="I263" s="212"/>
      <c r="J263" s="213">
        <f t="shared" si="55"/>
        <v>0</v>
      </c>
      <c r="K263" s="214"/>
      <c r="L263" s="35"/>
      <c r="M263" s="215" t="s">
        <v>1</v>
      </c>
      <c r="N263" s="216" t="s">
        <v>41</v>
      </c>
      <c r="O263" s="69"/>
      <c r="P263" s="217">
        <f t="shared" si="56"/>
        <v>0</v>
      </c>
      <c r="Q263" s="217">
        <v>0</v>
      </c>
      <c r="R263" s="217">
        <f t="shared" si="57"/>
        <v>0</v>
      </c>
      <c r="S263" s="217">
        <v>0</v>
      </c>
      <c r="T263" s="218">
        <f t="shared" si="58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19" t="s">
        <v>264</v>
      </c>
      <c r="AT263" s="219" t="s">
        <v>163</v>
      </c>
      <c r="AU263" s="219" t="s">
        <v>88</v>
      </c>
      <c r="AY263" s="14" t="s">
        <v>159</v>
      </c>
      <c r="BE263" s="115">
        <f t="shared" si="59"/>
        <v>0</v>
      </c>
      <c r="BF263" s="115">
        <f t="shared" si="60"/>
        <v>0</v>
      </c>
      <c r="BG263" s="115">
        <f t="shared" si="61"/>
        <v>0</v>
      </c>
      <c r="BH263" s="115">
        <f t="shared" si="62"/>
        <v>0</v>
      </c>
      <c r="BI263" s="115">
        <f t="shared" si="63"/>
        <v>0</v>
      </c>
      <c r="BJ263" s="14" t="s">
        <v>88</v>
      </c>
      <c r="BK263" s="115">
        <f t="shared" si="64"/>
        <v>0</v>
      </c>
      <c r="BL263" s="14" t="s">
        <v>264</v>
      </c>
      <c r="BM263" s="219" t="s">
        <v>571</v>
      </c>
    </row>
    <row r="264" spans="1:65" s="2" customFormat="1" ht="14.45" customHeight="1">
      <c r="A264" s="32"/>
      <c r="B264" s="33"/>
      <c r="C264" s="220" t="s">
        <v>572</v>
      </c>
      <c r="D264" s="220" t="s">
        <v>339</v>
      </c>
      <c r="E264" s="221" t="s">
        <v>573</v>
      </c>
      <c r="F264" s="222" t="s">
        <v>574</v>
      </c>
      <c r="G264" s="223" t="s">
        <v>202</v>
      </c>
      <c r="H264" s="224">
        <v>3</v>
      </c>
      <c r="I264" s="225"/>
      <c r="J264" s="226">
        <f t="shared" si="55"/>
        <v>0</v>
      </c>
      <c r="K264" s="227"/>
      <c r="L264" s="228"/>
      <c r="M264" s="229" t="s">
        <v>1</v>
      </c>
      <c r="N264" s="230" t="s">
        <v>41</v>
      </c>
      <c r="O264" s="69"/>
      <c r="P264" s="217">
        <f t="shared" si="56"/>
        <v>0</v>
      </c>
      <c r="Q264" s="217">
        <v>5.0000000000000002E-5</v>
      </c>
      <c r="R264" s="217">
        <f t="shared" si="57"/>
        <v>1.5000000000000001E-4</v>
      </c>
      <c r="S264" s="217">
        <v>0</v>
      </c>
      <c r="T264" s="218">
        <f t="shared" si="58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19" t="s">
        <v>342</v>
      </c>
      <c r="AT264" s="219" t="s">
        <v>339</v>
      </c>
      <c r="AU264" s="219" t="s">
        <v>88</v>
      </c>
      <c r="AY264" s="14" t="s">
        <v>159</v>
      </c>
      <c r="BE264" s="115">
        <f t="shared" si="59"/>
        <v>0</v>
      </c>
      <c r="BF264" s="115">
        <f t="shared" si="60"/>
        <v>0</v>
      </c>
      <c r="BG264" s="115">
        <f t="shared" si="61"/>
        <v>0</v>
      </c>
      <c r="BH264" s="115">
        <f t="shared" si="62"/>
        <v>0</v>
      </c>
      <c r="BI264" s="115">
        <f t="shared" si="63"/>
        <v>0</v>
      </c>
      <c r="BJ264" s="14" t="s">
        <v>88</v>
      </c>
      <c r="BK264" s="115">
        <f t="shared" si="64"/>
        <v>0</v>
      </c>
      <c r="BL264" s="14" t="s">
        <v>264</v>
      </c>
      <c r="BM264" s="219" t="s">
        <v>575</v>
      </c>
    </row>
    <row r="265" spans="1:65" s="2" customFormat="1" ht="24.2" customHeight="1">
      <c r="A265" s="32"/>
      <c r="B265" s="33"/>
      <c r="C265" s="207" t="s">
        <v>576</v>
      </c>
      <c r="D265" s="207" t="s">
        <v>163</v>
      </c>
      <c r="E265" s="208" t="s">
        <v>577</v>
      </c>
      <c r="F265" s="209" t="s">
        <v>578</v>
      </c>
      <c r="G265" s="210" t="s">
        <v>202</v>
      </c>
      <c r="H265" s="211">
        <v>2</v>
      </c>
      <c r="I265" s="212"/>
      <c r="J265" s="213">
        <f t="shared" si="55"/>
        <v>0</v>
      </c>
      <c r="K265" s="214"/>
      <c r="L265" s="35"/>
      <c r="M265" s="215" t="s">
        <v>1</v>
      </c>
      <c r="N265" s="216" t="s">
        <v>41</v>
      </c>
      <c r="O265" s="69"/>
      <c r="P265" s="217">
        <f t="shared" si="56"/>
        <v>0</v>
      </c>
      <c r="Q265" s="217">
        <v>0</v>
      </c>
      <c r="R265" s="217">
        <f t="shared" si="57"/>
        <v>0</v>
      </c>
      <c r="S265" s="217">
        <v>0</v>
      </c>
      <c r="T265" s="218">
        <f t="shared" si="58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219" t="s">
        <v>264</v>
      </c>
      <c r="AT265" s="219" t="s">
        <v>163</v>
      </c>
      <c r="AU265" s="219" t="s">
        <v>88</v>
      </c>
      <c r="AY265" s="14" t="s">
        <v>159</v>
      </c>
      <c r="BE265" s="115">
        <f t="shared" si="59"/>
        <v>0</v>
      </c>
      <c r="BF265" s="115">
        <f t="shared" si="60"/>
        <v>0</v>
      </c>
      <c r="BG265" s="115">
        <f t="shared" si="61"/>
        <v>0</v>
      </c>
      <c r="BH265" s="115">
        <f t="shared" si="62"/>
        <v>0</v>
      </c>
      <c r="BI265" s="115">
        <f t="shared" si="63"/>
        <v>0</v>
      </c>
      <c r="BJ265" s="14" t="s">
        <v>88</v>
      </c>
      <c r="BK265" s="115">
        <f t="shared" si="64"/>
        <v>0</v>
      </c>
      <c r="BL265" s="14" t="s">
        <v>264</v>
      </c>
      <c r="BM265" s="219" t="s">
        <v>579</v>
      </c>
    </row>
    <row r="266" spans="1:65" s="2" customFormat="1" ht="14.45" customHeight="1">
      <c r="A266" s="32"/>
      <c r="B266" s="33"/>
      <c r="C266" s="220" t="s">
        <v>580</v>
      </c>
      <c r="D266" s="220" t="s">
        <v>339</v>
      </c>
      <c r="E266" s="221" t="s">
        <v>581</v>
      </c>
      <c r="F266" s="222" t="s">
        <v>582</v>
      </c>
      <c r="G266" s="223" t="s">
        <v>202</v>
      </c>
      <c r="H266" s="224">
        <v>2</v>
      </c>
      <c r="I266" s="225"/>
      <c r="J266" s="226">
        <f t="shared" si="55"/>
        <v>0</v>
      </c>
      <c r="K266" s="227"/>
      <c r="L266" s="228"/>
      <c r="M266" s="229" t="s">
        <v>1</v>
      </c>
      <c r="N266" s="230" t="s">
        <v>41</v>
      </c>
      <c r="O266" s="69"/>
      <c r="P266" s="217">
        <f t="shared" si="56"/>
        <v>0</v>
      </c>
      <c r="Q266" s="217">
        <v>5.0000000000000002E-5</v>
      </c>
      <c r="R266" s="217">
        <f t="shared" si="57"/>
        <v>1E-4</v>
      </c>
      <c r="S266" s="217">
        <v>0</v>
      </c>
      <c r="T266" s="218">
        <f t="shared" si="58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19" t="s">
        <v>342</v>
      </c>
      <c r="AT266" s="219" t="s">
        <v>339</v>
      </c>
      <c r="AU266" s="219" t="s">
        <v>88</v>
      </c>
      <c r="AY266" s="14" t="s">
        <v>159</v>
      </c>
      <c r="BE266" s="115">
        <f t="shared" si="59"/>
        <v>0</v>
      </c>
      <c r="BF266" s="115">
        <f t="shared" si="60"/>
        <v>0</v>
      </c>
      <c r="BG266" s="115">
        <f t="shared" si="61"/>
        <v>0</v>
      </c>
      <c r="BH266" s="115">
        <f t="shared" si="62"/>
        <v>0</v>
      </c>
      <c r="BI266" s="115">
        <f t="shared" si="63"/>
        <v>0</v>
      </c>
      <c r="BJ266" s="14" t="s">
        <v>88</v>
      </c>
      <c r="BK266" s="115">
        <f t="shared" si="64"/>
        <v>0</v>
      </c>
      <c r="BL266" s="14" t="s">
        <v>264</v>
      </c>
      <c r="BM266" s="219" t="s">
        <v>583</v>
      </c>
    </row>
    <row r="267" spans="1:65" s="2" customFormat="1" ht="24.2" customHeight="1">
      <c r="A267" s="32"/>
      <c r="B267" s="33"/>
      <c r="C267" s="207" t="s">
        <v>584</v>
      </c>
      <c r="D267" s="207" t="s">
        <v>163</v>
      </c>
      <c r="E267" s="208" t="s">
        <v>585</v>
      </c>
      <c r="F267" s="209" t="s">
        <v>586</v>
      </c>
      <c r="G267" s="210" t="s">
        <v>202</v>
      </c>
      <c r="H267" s="211">
        <v>1</v>
      </c>
      <c r="I267" s="212"/>
      <c r="J267" s="213">
        <f t="shared" si="55"/>
        <v>0</v>
      </c>
      <c r="K267" s="214"/>
      <c r="L267" s="35"/>
      <c r="M267" s="215" t="s">
        <v>1</v>
      </c>
      <c r="N267" s="216" t="s">
        <v>41</v>
      </c>
      <c r="O267" s="69"/>
      <c r="P267" s="217">
        <f t="shared" si="56"/>
        <v>0</v>
      </c>
      <c r="Q267" s="217">
        <v>0</v>
      </c>
      <c r="R267" s="217">
        <f t="shared" si="57"/>
        <v>0</v>
      </c>
      <c r="S267" s="217">
        <v>0</v>
      </c>
      <c r="T267" s="218">
        <f t="shared" si="58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19" t="s">
        <v>264</v>
      </c>
      <c r="AT267" s="219" t="s">
        <v>163</v>
      </c>
      <c r="AU267" s="219" t="s">
        <v>88</v>
      </c>
      <c r="AY267" s="14" t="s">
        <v>159</v>
      </c>
      <c r="BE267" s="115">
        <f t="shared" si="59"/>
        <v>0</v>
      </c>
      <c r="BF267" s="115">
        <f t="shared" si="60"/>
        <v>0</v>
      </c>
      <c r="BG267" s="115">
        <f t="shared" si="61"/>
        <v>0</v>
      </c>
      <c r="BH267" s="115">
        <f t="shared" si="62"/>
        <v>0</v>
      </c>
      <c r="BI267" s="115">
        <f t="shared" si="63"/>
        <v>0</v>
      </c>
      <c r="BJ267" s="14" t="s">
        <v>88</v>
      </c>
      <c r="BK267" s="115">
        <f t="shared" si="64"/>
        <v>0</v>
      </c>
      <c r="BL267" s="14" t="s">
        <v>264</v>
      </c>
      <c r="BM267" s="219" t="s">
        <v>587</v>
      </c>
    </row>
    <row r="268" spans="1:65" s="2" customFormat="1" ht="24.2" customHeight="1">
      <c r="A268" s="32"/>
      <c r="B268" s="33"/>
      <c r="C268" s="220" t="s">
        <v>588</v>
      </c>
      <c r="D268" s="220" t="s">
        <v>339</v>
      </c>
      <c r="E268" s="221" t="s">
        <v>589</v>
      </c>
      <c r="F268" s="222" t="s">
        <v>590</v>
      </c>
      <c r="G268" s="223" t="s">
        <v>202</v>
      </c>
      <c r="H268" s="224">
        <v>1</v>
      </c>
      <c r="I268" s="225"/>
      <c r="J268" s="226">
        <f t="shared" si="55"/>
        <v>0</v>
      </c>
      <c r="K268" s="227"/>
      <c r="L268" s="228"/>
      <c r="M268" s="229" t="s">
        <v>1</v>
      </c>
      <c r="N268" s="230" t="s">
        <v>41</v>
      </c>
      <c r="O268" s="69"/>
      <c r="P268" s="217">
        <f t="shared" si="56"/>
        <v>0</v>
      </c>
      <c r="Q268" s="217">
        <v>0</v>
      </c>
      <c r="R268" s="217">
        <f t="shared" si="57"/>
        <v>0</v>
      </c>
      <c r="S268" s="217">
        <v>0</v>
      </c>
      <c r="T268" s="218">
        <f t="shared" si="58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19" t="s">
        <v>342</v>
      </c>
      <c r="AT268" s="219" t="s">
        <v>339</v>
      </c>
      <c r="AU268" s="219" t="s">
        <v>88</v>
      </c>
      <c r="AY268" s="14" t="s">
        <v>159</v>
      </c>
      <c r="BE268" s="115">
        <f t="shared" si="59"/>
        <v>0</v>
      </c>
      <c r="BF268" s="115">
        <f t="shared" si="60"/>
        <v>0</v>
      </c>
      <c r="BG268" s="115">
        <f t="shared" si="61"/>
        <v>0</v>
      </c>
      <c r="BH268" s="115">
        <f t="shared" si="62"/>
        <v>0</v>
      </c>
      <c r="BI268" s="115">
        <f t="shared" si="63"/>
        <v>0</v>
      </c>
      <c r="BJ268" s="14" t="s">
        <v>88</v>
      </c>
      <c r="BK268" s="115">
        <f t="shared" si="64"/>
        <v>0</v>
      </c>
      <c r="BL268" s="14" t="s">
        <v>264</v>
      </c>
      <c r="BM268" s="219" t="s">
        <v>591</v>
      </c>
    </row>
    <row r="269" spans="1:65" s="2" customFormat="1" ht="24.2" customHeight="1">
      <c r="A269" s="32"/>
      <c r="B269" s="33"/>
      <c r="C269" s="207" t="s">
        <v>592</v>
      </c>
      <c r="D269" s="207" t="s">
        <v>163</v>
      </c>
      <c r="E269" s="208" t="s">
        <v>593</v>
      </c>
      <c r="F269" s="209" t="s">
        <v>594</v>
      </c>
      <c r="G269" s="210" t="s">
        <v>202</v>
      </c>
      <c r="H269" s="211">
        <v>2</v>
      </c>
      <c r="I269" s="212"/>
      <c r="J269" s="213">
        <f t="shared" si="55"/>
        <v>0</v>
      </c>
      <c r="K269" s="214"/>
      <c r="L269" s="35"/>
      <c r="M269" s="215" t="s">
        <v>1</v>
      </c>
      <c r="N269" s="216" t="s">
        <v>41</v>
      </c>
      <c r="O269" s="69"/>
      <c r="P269" s="217">
        <f t="shared" si="56"/>
        <v>0</v>
      </c>
      <c r="Q269" s="217">
        <v>0</v>
      </c>
      <c r="R269" s="217">
        <f t="shared" si="57"/>
        <v>0</v>
      </c>
      <c r="S269" s="217">
        <v>5.0000000000000002E-5</v>
      </c>
      <c r="T269" s="218">
        <f t="shared" si="58"/>
        <v>1E-4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19" t="s">
        <v>264</v>
      </c>
      <c r="AT269" s="219" t="s">
        <v>163</v>
      </c>
      <c r="AU269" s="219" t="s">
        <v>88</v>
      </c>
      <c r="AY269" s="14" t="s">
        <v>159</v>
      </c>
      <c r="BE269" s="115">
        <f t="shared" si="59"/>
        <v>0</v>
      </c>
      <c r="BF269" s="115">
        <f t="shared" si="60"/>
        <v>0</v>
      </c>
      <c r="BG269" s="115">
        <f t="shared" si="61"/>
        <v>0</v>
      </c>
      <c r="BH269" s="115">
        <f t="shared" si="62"/>
        <v>0</v>
      </c>
      <c r="BI269" s="115">
        <f t="shared" si="63"/>
        <v>0</v>
      </c>
      <c r="BJ269" s="14" t="s">
        <v>88</v>
      </c>
      <c r="BK269" s="115">
        <f t="shared" si="64"/>
        <v>0</v>
      </c>
      <c r="BL269" s="14" t="s">
        <v>264</v>
      </c>
      <c r="BM269" s="219" t="s">
        <v>595</v>
      </c>
    </row>
    <row r="270" spans="1:65" s="2" customFormat="1" ht="24.2" customHeight="1">
      <c r="A270" s="32"/>
      <c r="B270" s="33"/>
      <c r="C270" s="207" t="s">
        <v>596</v>
      </c>
      <c r="D270" s="207" t="s">
        <v>163</v>
      </c>
      <c r="E270" s="208" t="s">
        <v>597</v>
      </c>
      <c r="F270" s="209" t="s">
        <v>598</v>
      </c>
      <c r="G270" s="210" t="s">
        <v>202</v>
      </c>
      <c r="H270" s="211">
        <v>1</v>
      </c>
      <c r="I270" s="212"/>
      <c r="J270" s="213">
        <f t="shared" si="55"/>
        <v>0</v>
      </c>
      <c r="K270" s="214"/>
      <c r="L270" s="35"/>
      <c r="M270" s="215" t="s">
        <v>1</v>
      </c>
      <c r="N270" s="216" t="s">
        <v>41</v>
      </c>
      <c r="O270" s="69"/>
      <c r="P270" s="217">
        <f t="shared" si="56"/>
        <v>0</v>
      </c>
      <c r="Q270" s="217">
        <v>0</v>
      </c>
      <c r="R270" s="217">
        <f t="shared" si="57"/>
        <v>0</v>
      </c>
      <c r="S270" s="217">
        <v>0</v>
      </c>
      <c r="T270" s="218">
        <f t="shared" si="58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19" t="s">
        <v>264</v>
      </c>
      <c r="AT270" s="219" t="s">
        <v>163</v>
      </c>
      <c r="AU270" s="219" t="s">
        <v>88</v>
      </c>
      <c r="AY270" s="14" t="s">
        <v>159</v>
      </c>
      <c r="BE270" s="115">
        <f t="shared" si="59"/>
        <v>0</v>
      </c>
      <c r="BF270" s="115">
        <f t="shared" si="60"/>
        <v>0</v>
      </c>
      <c r="BG270" s="115">
        <f t="shared" si="61"/>
        <v>0</v>
      </c>
      <c r="BH270" s="115">
        <f t="shared" si="62"/>
        <v>0</v>
      </c>
      <c r="BI270" s="115">
        <f t="shared" si="63"/>
        <v>0</v>
      </c>
      <c r="BJ270" s="14" t="s">
        <v>88</v>
      </c>
      <c r="BK270" s="115">
        <f t="shared" si="64"/>
        <v>0</v>
      </c>
      <c r="BL270" s="14" t="s">
        <v>264</v>
      </c>
      <c r="BM270" s="219" t="s">
        <v>599</v>
      </c>
    </row>
    <row r="271" spans="1:65" s="2" customFormat="1" ht="14.45" customHeight="1">
      <c r="A271" s="32"/>
      <c r="B271" s="33"/>
      <c r="C271" s="220" t="s">
        <v>600</v>
      </c>
      <c r="D271" s="220" t="s">
        <v>339</v>
      </c>
      <c r="E271" s="221" t="s">
        <v>601</v>
      </c>
      <c r="F271" s="222" t="s">
        <v>602</v>
      </c>
      <c r="G271" s="223" t="s">
        <v>202</v>
      </c>
      <c r="H271" s="224">
        <v>1</v>
      </c>
      <c r="I271" s="225"/>
      <c r="J271" s="226">
        <f t="shared" si="55"/>
        <v>0</v>
      </c>
      <c r="K271" s="227"/>
      <c r="L271" s="228"/>
      <c r="M271" s="229" t="s">
        <v>1</v>
      </c>
      <c r="N271" s="230" t="s">
        <v>41</v>
      </c>
      <c r="O271" s="69"/>
      <c r="P271" s="217">
        <f t="shared" si="56"/>
        <v>0</v>
      </c>
      <c r="Q271" s="217">
        <v>0</v>
      </c>
      <c r="R271" s="217">
        <f t="shared" si="57"/>
        <v>0</v>
      </c>
      <c r="S271" s="217">
        <v>0</v>
      </c>
      <c r="T271" s="218">
        <f t="shared" si="58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19" t="s">
        <v>342</v>
      </c>
      <c r="AT271" s="219" t="s">
        <v>339</v>
      </c>
      <c r="AU271" s="219" t="s">
        <v>88</v>
      </c>
      <c r="AY271" s="14" t="s">
        <v>159</v>
      </c>
      <c r="BE271" s="115">
        <f t="shared" si="59"/>
        <v>0</v>
      </c>
      <c r="BF271" s="115">
        <f t="shared" si="60"/>
        <v>0</v>
      </c>
      <c r="BG271" s="115">
        <f t="shared" si="61"/>
        <v>0</v>
      </c>
      <c r="BH271" s="115">
        <f t="shared" si="62"/>
        <v>0</v>
      </c>
      <c r="BI271" s="115">
        <f t="shared" si="63"/>
        <v>0</v>
      </c>
      <c r="BJ271" s="14" t="s">
        <v>88</v>
      </c>
      <c r="BK271" s="115">
        <f t="shared" si="64"/>
        <v>0</v>
      </c>
      <c r="BL271" s="14" t="s">
        <v>264</v>
      </c>
      <c r="BM271" s="219" t="s">
        <v>603</v>
      </c>
    </row>
    <row r="272" spans="1:65" s="2" customFormat="1" ht="24.2" customHeight="1">
      <c r="A272" s="32"/>
      <c r="B272" s="33"/>
      <c r="C272" s="207" t="s">
        <v>604</v>
      </c>
      <c r="D272" s="207" t="s">
        <v>163</v>
      </c>
      <c r="E272" s="208" t="s">
        <v>605</v>
      </c>
      <c r="F272" s="209" t="s">
        <v>606</v>
      </c>
      <c r="G272" s="210" t="s">
        <v>202</v>
      </c>
      <c r="H272" s="211">
        <v>7</v>
      </c>
      <c r="I272" s="212"/>
      <c r="J272" s="213">
        <f t="shared" si="55"/>
        <v>0</v>
      </c>
      <c r="K272" s="214"/>
      <c r="L272" s="35"/>
      <c r="M272" s="215" t="s">
        <v>1</v>
      </c>
      <c r="N272" s="216" t="s">
        <v>41</v>
      </c>
      <c r="O272" s="69"/>
      <c r="P272" s="217">
        <f t="shared" si="56"/>
        <v>0</v>
      </c>
      <c r="Q272" s="217">
        <v>0</v>
      </c>
      <c r="R272" s="217">
        <f t="shared" si="57"/>
        <v>0</v>
      </c>
      <c r="S272" s="217">
        <v>0</v>
      </c>
      <c r="T272" s="218">
        <f t="shared" si="58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19" t="s">
        <v>264</v>
      </c>
      <c r="AT272" s="219" t="s">
        <v>163</v>
      </c>
      <c r="AU272" s="219" t="s">
        <v>88</v>
      </c>
      <c r="AY272" s="14" t="s">
        <v>159</v>
      </c>
      <c r="BE272" s="115">
        <f t="shared" si="59"/>
        <v>0</v>
      </c>
      <c r="BF272" s="115">
        <f t="shared" si="60"/>
        <v>0</v>
      </c>
      <c r="BG272" s="115">
        <f t="shared" si="61"/>
        <v>0</v>
      </c>
      <c r="BH272" s="115">
        <f t="shared" si="62"/>
        <v>0</v>
      </c>
      <c r="BI272" s="115">
        <f t="shared" si="63"/>
        <v>0</v>
      </c>
      <c r="BJ272" s="14" t="s">
        <v>88</v>
      </c>
      <c r="BK272" s="115">
        <f t="shared" si="64"/>
        <v>0</v>
      </c>
      <c r="BL272" s="14" t="s">
        <v>264</v>
      </c>
      <c r="BM272" s="219" t="s">
        <v>607</v>
      </c>
    </row>
    <row r="273" spans="1:65" s="2" customFormat="1" ht="14.45" customHeight="1">
      <c r="A273" s="32"/>
      <c r="B273" s="33"/>
      <c r="C273" s="220" t="s">
        <v>608</v>
      </c>
      <c r="D273" s="220" t="s">
        <v>339</v>
      </c>
      <c r="E273" s="221" t="s">
        <v>609</v>
      </c>
      <c r="F273" s="222" t="s">
        <v>610</v>
      </c>
      <c r="G273" s="223" t="s">
        <v>202</v>
      </c>
      <c r="H273" s="224">
        <v>2</v>
      </c>
      <c r="I273" s="225"/>
      <c r="J273" s="226">
        <f t="shared" si="55"/>
        <v>0</v>
      </c>
      <c r="K273" s="227"/>
      <c r="L273" s="228"/>
      <c r="M273" s="229" t="s">
        <v>1</v>
      </c>
      <c r="N273" s="230" t="s">
        <v>41</v>
      </c>
      <c r="O273" s="69"/>
      <c r="P273" s="217">
        <f t="shared" si="56"/>
        <v>0</v>
      </c>
      <c r="Q273" s="217">
        <v>6.0000000000000002E-5</v>
      </c>
      <c r="R273" s="217">
        <f t="shared" si="57"/>
        <v>1.2E-4</v>
      </c>
      <c r="S273" s="217">
        <v>0</v>
      </c>
      <c r="T273" s="218">
        <f t="shared" si="58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19" t="s">
        <v>342</v>
      </c>
      <c r="AT273" s="219" t="s">
        <v>339</v>
      </c>
      <c r="AU273" s="219" t="s">
        <v>88</v>
      </c>
      <c r="AY273" s="14" t="s">
        <v>159</v>
      </c>
      <c r="BE273" s="115">
        <f t="shared" si="59"/>
        <v>0</v>
      </c>
      <c r="BF273" s="115">
        <f t="shared" si="60"/>
        <v>0</v>
      </c>
      <c r="BG273" s="115">
        <f t="shared" si="61"/>
        <v>0</v>
      </c>
      <c r="BH273" s="115">
        <f t="shared" si="62"/>
        <v>0</v>
      </c>
      <c r="BI273" s="115">
        <f t="shared" si="63"/>
        <v>0</v>
      </c>
      <c r="BJ273" s="14" t="s">
        <v>88</v>
      </c>
      <c r="BK273" s="115">
        <f t="shared" si="64"/>
        <v>0</v>
      </c>
      <c r="BL273" s="14" t="s">
        <v>264</v>
      </c>
      <c r="BM273" s="219" t="s">
        <v>611</v>
      </c>
    </row>
    <row r="274" spans="1:65" s="2" customFormat="1" ht="14.45" customHeight="1">
      <c r="A274" s="32"/>
      <c r="B274" s="33"/>
      <c r="C274" s="220" t="s">
        <v>612</v>
      </c>
      <c r="D274" s="220" t="s">
        <v>339</v>
      </c>
      <c r="E274" s="221" t="s">
        <v>613</v>
      </c>
      <c r="F274" s="222" t="s">
        <v>614</v>
      </c>
      <c r="G274" s="223" t="s">
        <v>202</v>
      </c>
      <c r="H274" s="224">
        <v>5</v>
      </c>
      <c r="I274" s="225"/>
      <c r="J274" s="226">
        <f t="shared" si="55"/>
        <v>0</v>
      </c>
      <c r="K274" s="227"/>
      <c r="L274" s="228"/>
      <c r="M274" s="229" t="s">
        <v>1</v>
      </c>
      <c r="N274" s="230" t="s">
        <v>41</v>
      </c>
      <c r="O274" s="69"/>
      <c r="P274" s="217">
        <f t="shared" si="56"/>
        <v>0</v>
      </c>
      <c r="Q274" s="217">
        <v>6.0000000000000002E-5</v>
      </c>
      <c r="R274" s="217">
        <f t="shared" si="57"/>
        <v>3.0000000000000003E-4</v>
      </c>
      <c r="S274" s="217">
        <v>0</v>
      </c>
      <c r="T274" s="218">
        <f t="shared" si="58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19" t="s">
        <v>342</v>
      </c>
      <c r="AT274" s="219" t="s">
        <v>339</v>
      </c>
      <c r="AU274" s="219" t="s">
        <v>88</v>
      </c>
      <c r="AY274" s="14" t="s">
        <v>159</v>
      </c>
      <c r="BE274" s="115">
        <f t="shared" si="59"/>
        <v>0</v>
      </c>
      <c r="BF274" s="115">
        <f t="shared" si="60"/>
        <v>0</v>
      </c>
      <c r="BG274" s="115">
        <f t="shared" si="61"/>
        <v>0</v>
      </c>
      <c r="BH274" s="115">
        <f t="shared" si="62"/>
        <v>0</v>
      </c>
      <c r="BI274" s="115">
        <f t="shared" si="63"/>
        <v>0</v>
      </c>
      <c r="BJ274" s="14" t="s">
        <v>88</v>
      </c>
      <c r="BK274" s="115">
        <f t="shared" si="64"/>
        <v>0</v>
      </c>
      <c r="BL274" s="14" t="s">
        <v>264</v>
      </c>
      <c r="BM274" s="219" t="s">
        <v>615</v>
      </c>
    </row>
    <row r="275" spans="1:65" s="2" customFormat="1" ht="37.9" customHeight="1">
      <c r="A275" s="32"/>
      <c r="B275" s="33"/>
      <c r="C275" s="207" t="s">
        <v>616</v>
      </c>
      <c r="D275" s="207" t="s">
        <v>163</v>
      </c>
      <c r="E275" s="208" t="s">
        <v>617</v>
      </c>
      <c r="F275" s="209" t="s">
        <v>618</v>
      </c>
      <c r="G275" s="210" t="s">
        <v>202</v>
      </c>
      <c r="H275" s="211">
        <v>5</v>
      </c>
      <c r="I275" s="212"/>
      <c r="J275" s="213">
        <f t="shared" si="55"/>
        <v>0</v>
      </c>
      <c r="K275" s="214"/>
      <c r="L275" s="35"/>
      <c r="M275" s="215" t="s">
        <v>1</v>
      </c>
      <c r="N275" s="216" t="s">
        <v>41</v>
      </c>
      <c r="O275" s="69"/>
      <c r="P275" s="217">
        <f t="shared" si="56"/>
        <v>0</v>
      </c>
      <c r="Q275" s="217">
        <v>0</v>
      </c>
      <c r="R275" s="217">
        <f t="shared" si="57"/>
        <v>0</v>
      </c>
      <c r="S275" s="217">
        <v>5.0000000000000002E-5</v>
      </c>
      <c r="T275" s="218">
        <f t="shared" si="58"/>
        <v>2.5000000000000001E-4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19" t="s">
        <v>264</v>
      </c>
      <c r="AT275" s="219" t="s">
        <v>163</v>
      </c>
      <c r="AU275" s="219" t="s">
        <v>88</v>
      </c>
      <c r="AY275" s="14" t="s">
        <v>159</v>
      </c>
      <c r="BE275" s="115">
        <f t="shared" si="59"/>
        <v>0</v>
      </c>
      <c r="BF275" s="115">
        <f t="shared" si="60"/>
        <v>0</v>
      </c>
      <c r="BG275" s="115">
        <f t="shared" si="61"/>
        <v>0</v>
      </c>
      <c r="BH275" s="115">
        <f t="shared" si="62"/>
        <v>0</v>
      </c>
      <c r="BI275" s="115">
        <f t="shared" si="63"/>
        <v>0</v>
      </c>
      <c r="BJ275" s="14" t="s">
        <v>88</v>
      </c>
      <c r="BK275" s="115">
        <f t="shared" si="64"/>
        <v>0</v>
      </c>
      <c r="BL275" s="14" t="s">
        <v>264</v>
      </c>
      <c r="BM275" s="219" t="s">
        <v>619</v>
      </c>
    </row>
    <row r="276" spans="1:65" s="2" customFormat="1" ht="14.45" customHeight="1">
      <c r="A276" s="32"/>
      <c r="B276" s="33"/>
      <c r="C276" s="207" t="s">
        <v>620</v>
      </c>
      <c r="D276" s="207" t="s">
        <v>163</v>
      </c>
      <c r="E276" s="208" t="s">
        <v>621</v>
      </c>
      <c r="F276" s="209" t="s">
        <v>622</v>
      </c>
      <c r="G276" s="210" t="s">
        <v>202</v>
      </c>
      <c r="H276" s="211">
        <v>5</v>
      </c>
      <c r="I276" s="212"/>
      <c r="J276" s="213">
        <f t="shared" si="55"/>
        <v>0</v>
      </c>
      <c r="K276" s="214"/>
      <c r="L276" s="35"/>
      <c r="M276" s="215" t="s">
        <v>1</v>
      </c>
      <c r="N276" s="216" t="s">
        <v>41</v>
      </c>
      <c r="O276" s="69"/>
      <c r="P276" s="217">
        <f t="shared" si="56"/>
        <v>0</v>
      </c>
      <c r="Q276" s="217">
        <v>0</v>
      </c>
      <c r="R276" s="217">
        <f t="shared" si="57"/>
        <v>0</v>
      </c>
      <c r="S276" s="217">
        <v>0</v>
      </c>
      <c r="T276" s="218">
        <f t="shared" si="58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219" t="s">
        <v>264</v>
      </c>
      <c r="AT276" s="219" t="s">
        <v>163</v>
      </c>
      <c r="AU276" s="219" t="s">
        <v>88</v>
      </c>
      <c r="AY276" s="14" t="s">
        <v>159</v>
      </c>
      <c r="BE276" s="115">
        <f t="shared" si="59"/>
        <v>0</v>
      </c>
      <c r="BF276" s="115">
        <f t="shared" si="60"/>
        <v>0</v>
      </c>
      <c r="BG276" s="115">
        <f t="shared" si="61"/>
        <v>0</v>
      </c>
      <c r="BH276" s="115">
        <f t="shared" si="62"/>
        <v>0</v>
      </c>
      <c r="BI276" s="115">
        <f t="shared" si="63"/>
        <v>0</v>
      </c>
      <c r="BJ276" s="14" t="s">
        <v>88</v>
      </c>
      <c r="BK276" s="115">
        <f t="shared" si="64"/>
        <v>0</v>
      </c>
      <c r="BL276" s="14" t="s">
        <v>264</v>
      </c>
      <c r="BM276" s="219" t="s">
        <v>623</v>
      </c>
    </row>
    <row r="277" spans="1:65" s="2" customFormat="1" ht="14.45" customHeight="1">
      <c r="A277" s="32"/>
      <c r="B277" s="33"/>
      <c r="C277" s="220" t="s">
        <v>624</v>
      </c>
      <c r="D277" s="220" t="s">
        <v>339</v>
      </c>
      <c r="E277" s="221" t="s">
        <v>625</v>
      </c>
      <c r="F277" s="222" t="s">
        <v>626</v>
      </c>
      <c r="G277" s="223" t="s">
        <v>202</v>
      </c>
      <c r="H277" s="224">
        <v>5</v>
      </c>
      <c r="I277" s="225"/>
      <c r="J277" s="226">
        <f t="shared" si="55"/>
        <v>0</v>
      </c>
      <c r="K277" s="227"/>
      <c r="L277" s="228"/>
      <c r="M277" s="229" t="s">
        <v>1</v>
      </c>
      <c r="N277" s="230" t="s">
        <v>41</v>
      </c>
      <c r="O277" s="69"/>
      <c r="P277" s="217">
        <f t="shared" si="56"/>
        <v>0</v>
      </c>
      <c r="Q277" s="217">
        <v>4.0000000000000002E-4</v>
      </c>
      <c r="R277" s="217">
        <f t="shared" si="57"/>
        <v>2E-3</v>
      </c>
      <c r="S277" s="217">
        <v>0</v>
      </c>
      <c r="T277" s="218">
        <f t="shared" si="58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19" t="s">
        <v>342</v>
      </c>
      <c r="AT277" s="219" t="s">
        <v>339</v>
      </c>
      <c r="AU277" s="219" t="s">
        <v>88</v>
      </c>
      <c r="AY277" s="14" t="s">
        <v>159</v>
      </c>
      <c r="BE277" s="115">
        <f t="shared" si="59"/>
        <v>0</v>
      </c>
      <c r="BF277" s="115">
        <f t="shared" si="60"/>
        <v>0</v>
      </c>
      <c r="BG277" s="115">
        <f t="shared" si="61"/>
        <v>0</v>
      </c>
      <c r="BH277" s="115">
        <f t="shared" si="62"/>
        <v>0</v>
      </c>
      <c r="BI277" s="115">
        <f t="shared" si="63"/>
        <v>0</v>
      </c>
      <c r="BJ277" s="14" t="s">
        <v>88</v>
      </c>
      <c r="BK277" s="115">
        <f t="shared" si="64"/>
        <v>0</v>
      </c>
      <c r="BL277" s="14" t="s">
        <v>264</v>
      </c>
      <c r="BM277" s="219" t="s">
        <v>627</v>
      </c>
    </row>
    <row r="278" spans="1:65" s="2" customFormat="1" ht="14.45" customHeight="1">
      <c r="A278" s="32"/>
      <c r="B278" s="33"/>
      <c r="C278" s="207" t="s">
        <v>628</v>
      </c>
      <c r="D278" s="207" t="s">
        <v>163</v>
      </c>
      <c r="E278" s="208" t="s">
        <v>629</v>
      </c>
      <c r="F278" s="209" t="s">
        <v>630</v>
      </c>
      <c r="G278" s="210" t="s">
        <v>202</v>
      </c>
      <c r="H278" s="211">
        <v>1</v>
      </c>
      <c r="I278" s="212"/>
      <c r="J278" s="213">
        <f t="shared" si="55"/>
        <v>0</v>
      </c>
      <c r="K278" s="214"/>
      <c r="L278" s="35"/>
      <c r="M278" s="215" t="s">
        <v>1</v>
      </c>
      <c r="N278" s="216" t="s">
        <v>41</v>
      </c>
      <c r="O278" s="69"/>
      <c r="P278" s="217">
        <f t="shared" si="56"/>
        <v>0</v>
      </c>
      <c r="Q278" s="217">
        <v>0</v>
      </c>
      <c r="R278" s="217">
        <f t="shared" si="57"/>
        <v>0</v>
      </c>
      <c r="S278" s="217">
        <v>0</v>
      </c>
      <c r="T278" s="218">
        <f t="shared" si="58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219" t="s">
        <v>264</v>
      </c>
      <c r="AT278" s="219" t="s">
        <v>163</v>
      </c>
      <c r="AU278" s="219" t="s">
        <v>88</v>
      </c>
      <c r="AY278" s="14" t="s">
        <v>159</v>
      </c>
      <c r="BE278" s="115">
        <f t="shared" si="59"/>
        <v>0</v>
      </c>
      <c r="BF278" s="115">
        <f t="shared" si="60"/>
        <v>0</v>
      </c>
      <c r="BG278" s="115">
        <f t="shared" si="61"/>
        <v>0</v>
      </c>
      <c r="BH278" s="115">
        <f t="shared" si="62"/>
        <v>0</v>
      </c>
      <c r="BI278" s="115">
        <f t="shared" si="63"/>
        <v>0</v>
      </c>
      <c r="BJ278" s="14" t="s">
        <v>88</v>
      </c>
      <c r="BK278" s="115">
        <f t="shared" si="64"/>
        <v>0</v>
      </c>
      <c r="BL278" s="14" t="s">
        <v>264</v>
      </c>
      <c r="BM278" s="219" t="s">
        <v>631</v>
      </c>
    </row>
    <row r="279" spans="1:65" s="2" customFormat="1" ht="14.45" customHeight="1">
      <c r="A279" s="32"/>
      <c r="B279" s="33"/>
      <c r="C279" s="220" t="s">
        <v>632</v>
      </c>
      <c r="D279" s="220" t="s">
        <v>339</v>
      </c>
      <c r="E279" s="221" t="s">
        <v>633</v>
      </c>
      <c r="F279" s="222" t="s">
        <v>634</v>
      </c>
      <c r="G279" s="223" t="s">
        <v>202</v>
      </c>
      <c r="H279" s="224">
        <v>1</v>
      </c>
      <c r="I279" s="225"/>
      <c r="J279" s="226">
        <f t="shared" si="55"/>
        <v>0</v>
      </c>
      <c r="K279" s="227"/>
      <c r="L279" s="228"/>
      <c r="M279" s="229" t="s">
        <v>1</v>
      </c>
      <c r="N279" s="230" t="s">
        <v>41</v>
      </c>
      <c r="O279" s="69"/>
      <c r="P279" s="217">
        <f t="shared" si="56"/>
        <v>0</v>
      </c>
      <c r="Q279" s="217">
        <v>4.0000000000000002E-4</v>
      </c>
      <c r="R279" s="217">
        <f t="shared" si="57"/>
        <v>4.0000000000000002E-4</v>
      </c>
      <c r="S279" s="217">
        <v>0</v>
      </c>
      <c r="T279" s="218">
        <f t="shared" si="58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19" t="s">
        <v>342</v>
      </c>
      <c r="AT279" s="219" t="s">
        <v>339</v>
      </c>
      <c r="AU279" s="219" t="s">
        <v>88</v>
      </c>
      <c r="AY279" s="14" t="s">
        <v>159</v>
      </c>
      <c r="BE279" s="115">
        <f t="shared" si="59"/>
        <v>0</v>
      </c>
      <c r="BF279" s="115">
        <f t="shared" si="60"/>
        <v>0</v>
      </c>
      <c r="BG279" s="115">
        <f t="shared" si="61"/>
        <v>0</v>
      </c>
      <c r="BH279" s="115">
        <f t="shared" si="62"/>
        <v>0</v>
      </c>
      <c r="BI279" s="115">
        <f t="shared" si="63"/>
        <v>0</v>
      </c>
      <c r="BJ279" s="14" t="s">
        <v>88</v>
      </c>
      <c r="BK279" s="115">
        <f t="shared" si="64"/>
        <v>0</v>
      </c>
      <c r="BL279" s="14" t="s">
        <v>264</v>
      </c>
      <c r="BM279" s="219" t="s">
        <v>635</v>
      </c>
    </row>
    <row r="280" spans="1:65" s="2" customFormat="1" ht="24.2" customHeight="1">
      <c r="A280" s="32"/>
      <c r="B280" s="33"/>
      <c r="C280" s="207" t="s">
        <v>636</v>
      </c>
      <c r="D280" s="207" t="s">
        <v>163</v>
      </c>
      <c r="E280" s="208" t="s">
        <v>637</v>
      </c>
      <c r="F280" s="209" t="s">
        <v>638</v>
      </c>
      <c r="G280" s="210" t="s">
        <v>202</v>
      </c>
      <c r="H280" s="211">
        <v>2</v>
      </c>
      <c r="I280" s="212"/>
      <c r="J280" s="213">
        <f t="shared" si="55"/>
        <v>0</v>
      </c>
      <c r="K280" s="214"/>
      <c r="L280" s="35"/>
      <c r="M280" s="215" t="s">
        <v>1</v>
      </c>
      <c r="N280" s="216" t="s">
        <v>41</v>
      </c>
      <c r="O280" s="69"/>
      <c r="P280" s="217">
        <f t="shared" si="56"/>
        <v>0</v>
      </c>
      <c r="Q280" s="217">
        <v>0</v>
      </c>
      <c r="R280" s="217">
        <f t="shared" si="57"/>
        <v>0</v>
      </c>
      <c r="S280" s="217">
        <v>0</v>
      </c>
      <c r="T280" s="218">
        <f t="shared" si="58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219" t="s">
        <v>264</v>
      </c>
      <c r="AT280" s="219" t="s">
        <v>163</v>
      </c>
      <c r="AU280" s="219" t="s">
        <v>88</v>
      </c>
      <c r="AY280" s="14" t="s">
        <v>159</v>
      </c>
      <c r="BE280" s="115">
        <f t="shared" si="59"/>
        <v>0</v>
      </c>
      <c r="BF280" s="115">
        <f t="shared" si="60"/>
        <v>0</v>
      </c>
      <c r="BG280" s="115">
        <f t="shared" si="61"/>
        <v>0</v>
      </c>
      <c r="BH280" s="115">
        <f t="shared" si="62"/>
        <v>0</v>
      </c>
      <c r="BI280" s="115">
        <f t="shared" si="63"/>
        <v>0</v>
      </c>
      <c r="BJ280" s="14" t="s">
        <v>88</v>
      </c>
      <c r="BK280" s="115">
        <f t="shared" si="64"/>
        <v>0</v>
      </c>
      <c r="BL280" s="14" t="s">
        <v>264</v>
      </c>
      <c r="BM280" s="219" t="s">
        <v>639</v>
      </c>
    </row>
    <row r="281" spans="1:65" s="2" customFormat="1" ht="24.2" customHeight="1">
      <c r="A281" s="32"/>
      <c r="B281" s="33"/>
      <c r="C281" s="220" t="s">
        <v>640</v>
      </c>
      <c r="D281" s="220" t="s">
        <v>339</v>
      </c>
      <c r="E281" s="221" t="s">
        <v>641</v>
      </c>
      <c r="F281" s="222" t="s">
        <v>642</v>
      </c>
      <c r="G281" s="223" t="s">
        <v>202</v>
      </c>
      <c r="H281" s="224">
        <v>2</v>
      </c>
      <c r="I281" s="225"/>
      <c r="J281" s="226">
        <f t="shared" si="55"/>
        <v>0</v>
      </c>
      <c r="K281" s="227"/>
      <c r="L281" s="228"/>
      <c r="M281" s="229" t="s">
        <v>1</v>
      </c>
      <c r="N281" s="230" t="s">
        <v>41</v>
      </c>
      <c r="O281" s="69"/>
      <c r="P281" s="217">
        <f t="shared" si="56"/>
        <v>0</v>
      </c>
      <c r="Q281" s="217">
        <v>4.6999999999999999E-4</v>
      </c>
      <c r="R281" s="217">
        <f t="shared" si="57"/>
        <v>9.3999999999999997E-4</v>
      </c>
      <c r="S281" s="217">
        <v>0</v>
      </c>
      <c r="T281" s="218">
        <f t="shared" si="58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19" t="s">
        <v>342</v>
      </c>
      <c r="AT281" s="219" t="s">
        <v>339</v>
      </c>
      <c r="AU281" s="219" t="s">
        <v>88</v>
      </c>
      <c r="AY281" s="14" t="s">
        <v>159</v>
      </c>
      <c r="BE281" s="115">
        <f t="shared" si="59"/>
        <v>0</v>
      </c>
      <c r="BF281" s="115">
        <f t="shared" si="60"/>
        <v>0</v>
      </c>
      <c r="BG281" s="115">
        <f t="shared" si="61"/>
        <v>0</v>
      </c>
      <c r="BH281" s="115">
        <f t="shared" si="62"/>
        <v>0</v>
      </c>
      <c r="BI281" s="115">
        <f t="shared" si="63"/>
        <v>0</v>
      </c>
      <c r="BJ281" s="14" t="s">
        <v>88</v>
      </c>
      <c r="BK281" s="115">
        <f t="shared" si="64"/>
        <v>0</v>
      </c>
      <c r="BL281" s="14" t="s">
        <v>264</v>
      </c>
      <c r="BM281" s="219" t="s">
        <v>643</v>
      </c>
    </row>
    <row r="282" spans="1:65" s="2" customFormat="1" ht="24.2" customHeight="1">
      <c r="A282" s="32"/>
      <c r="B282" s="33"/>
      <c r="C282" s="207" t="s">
        <v>644</v>
      </c>
      <c r="D282" s="207" t="s">
        <v>163</v>
      </c>
      <c r="E282" s="208" t="s">
        <v>645</v>
      </c>
      <c r="F282" s="209" t="s">
        <v>646</v>
      </c>
      <c r="G282" s="210" t="s">
        <v>202</v>
      </c>
      <c r="H282" s="211">
        <v>2</v>
      </c>
      <c r="I282" s="212"/>
      <c r="J282" s="213">
        <f t="shared" si="55"/>
        <v>0</v>
      </c>
      <c r="K282" s="214"/>
      <c r="L282" s="35"/>
      <c r="M282" s="215" t="s">
        <v>1</v>
      </c>
      <c r="N282" s="216" t="s">
        <v>41</v>
      </c>
      <c r="O282" s="69"/>
      <c r="P282" s="217">
        <f t="shared" si="56"/>
        <v>0</v>
      </c>
      <c r="Q282" s="217">
        <v>0</v>
      </c>
      <c r="R282" s="217">
        <f t="shared" si="57"/>
        <v>0</v>
      </c>
      <c r="S282" s="217">
        <v>0</v>
      </c>
      <c r="T282" s="218">
        <f t="shared" si="58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19" t="s">
        <v>264</v>
      </c>
      <c r="AT282" s="219" t="s">
        <v>163</v>
      </c>
      <c r="AU282" s="219" t="s">
        <v>88</v>
      </c>
      <c r="AY282" s="14" t="s">
        <v>159</v>
      </c>
      <c r="BE282" s="115">
        <f t="shared" si="59"/>
        <v>0</v>
      </c>
      <c r="BF282" s="115">
        <f t="shared" si="60"/>
        <v>0</v>
      </c>
      <c r="BG282" s="115">
        <f t="shared" si="61"/>
        <v>0</v>
      </c>
      <c r="BH282" s="115">
        <f t="shared" si="62"/>
        <v>0</v>
      </c>
      <c r="BI282" s="115">
        <f t="shared" si="63"/>
        <v>0</v>
      </c>
      <c r="BJ282" s="14" t="s">
        <v>88</v>
      </c>
      <c r="BK282" s="115">
        <f t="shared" si="64"/>
        <v>0</v>
      </c>
      <c r="BL282" s="14" t="s">
        <v>264</v>
      </c>
      <c r="BM282" s="219" t="s">
        <v>647</v>
      </c>
    </row>
    <row r="283" spans="1:65" s="2" customFormat="1" ht="14.45" customHeight="1">
      <c r="A283" s="32"/>
      <c r="B283" s="33"/>
      <c r="C283" s="220" t="s">
        <v>648</v>
      </c>
      <c r="D283" s="220" t="s">
        <v>339</v>
      </c>
      <c r="E283" s="221" t="s">
        <v>649</v>
      </c>
      <c r="F283" s="222" t="s">
        <v>650</v>
      </c>
      <c r="G283" s="223" t="s">
        <v>202</v>
      </c>
      <c r="H283" s="224">
        <v>2</v>
      </c>
      <c r="I283" s="225"/>
      <c r="J283" s="226">
        <f t="shared" si="55"/>
        <v>0</v>
      </c>
      <c r="K283" s="227"/>
      <c r="L283" s="228"/>
      <c r="M283" s="229" t="s">
        <v>1</v>
      </c>
      <c r="N283" s="230" t="s">
        <v>41</v>
      </c>
      <c r="O283" s="69"/>
      <c r="P283" s="217">
        <f t="shared" si="56"/>
        <v>0</v>
      </c>
      <c r="Q283" s="217">
        <v>8.0000000000000004E-4</v>
      </c>
      <c r="R283" s="217">
        <f t="shared" si="57"/>
        <v>1.6000000000000001E-3</v>
      </c>
      <c r="S283" s="217">
        <v>0</v>
      </c>
      <c r="T283" s="218">
        <f t="shared" si="58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19" t="s">
        <v>342</v>
      </c>
      <c r="AT283" s="219" t="s">
        <v>339</v>
      </c>
      <c r="AU283" s="219" t="s">
        <v>88</v>
      </c>
      <c r="AY283" s="14" t="s">
        <v>159</v>
      </c>
      <c r="BE283" s="115">
        <f t="shared" si="59"/>
        <v>0</v>
      </c>
      <c r="BF283" s="115">
        <f t="shared" si="60"/>
        <v>0</v>
      </c>
      <c r="BG283" s="115">
        <f t="shared" si="61"/>
        <v>0</v>
      </c>
      <c r="BH283" s="115">
        <f t="shared" si="62"/>
        <v>0</v>
      </c>
      <c r="BI283" s="115">
        <f t="shared" si="63"/>
        <v>0</v>
      </c>
      <c r="BJ283" s="14" t="s">
        <v>88</v>
      </c>
      <c r="BK283" s="115">
        <f t="shared" si="64"/>
        <v>0</v>
      </c>
      <c r="BL283" s="14" t="s">
        <v>264</v>
      </c>
      <c r="BM283" s="219" t="s">
        <v>651</v>
      </c>
    </row>
    <row r="284" spans="1:65" s="2" customFormat="1" ht="14.45" customHeight="1">
      <c r="A284" s="32"/>
      <c r="B284" s="33"/>
      <c r="C284" s="220" t="s">
        <v>652</v>
      </c>
      <c r="D284" s="220" t="s">
        <v>339</v>
      </c>
      <c r="E284" s="221" t="s">
        <v>653</v>
      </c>
      <c r="F284" s="222" t="s">
        <v>654</v>
      </c>
      <c r="G284" s="223" t="s">
        <v>202</v>
      </c>
      <c r="H284" s="224">
        <v>2</v>
      </c>
      <c r="I284" s="225"/>
      <c r="J284" s="226">
        <f t="shared" si="55"/>
        <v>0</v>
      </c>
      <c r="K284" s="227"/>
      <c r="L284" s="228"/>
      <c r="M284" s="229" t="s">
        <v>1</v>
      </c>
      <c r="N284" s="230" t="s">
        <v>41</v>
      </c>
      <c r="O284" s="69"/>
      <c r="P284" s="217">
        <f t="shared" si="56"/>
        <v>0</v>
      </c>
      <c r="Q284" s="217">
        <v>5.0000000000000002E-5</v>
      </c>
      <c r="R284" s="217">
        <f t="shared" si="57"/>
        <v>1E-4</v>
      </c>
      <c r="S284" s="217">
        <v>0</v>
      </c>
      <c r="T284" s="218">
        <f t="shared" si="58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19" t="s">
        <v>342</v>
      </c>
      <c r="AT284" s="219" t="s">
        <v>339</v>
      </c>
      <c r="AU284" s="219" t="s">
        <v>88</v>
      </c>
      <c r="AY284" s="14" t="s">
        <v>159</v>
      </c>
      <c r="BE284" s="115">
        <f t="shared" si="59"/>
        <v>0</v>
      </c>
      <c r="BF284" s="115">
        <f t="shared" si="60"/>
        <v>0</v>
      </c>
      <c r="BG284" s="115">
        <f t="shared" si="61"/>
        <v>0</v>
      </c>
      <c r="BH284" s="115">
        <f t="shared" si="62"/>
        <v>0</v>
      </c>
      <c r="BI284" s="115">
        <f t="shared" si="63"/>
        <v>0</v>
      </c>
      <c r="BJ284" s="14" t="s">
        <v>88</v>
      </c>
      <c r="BK284" s="115">
        <f t="shared" si="64"/>
        <v>0</v>
      </c>
      <c r="BL284" s="14" t="s">
        <v>264</v>
      </c>
      <c r="BM284" s="219" t="s">
        <v>655</v>
      </c>
    </row>
    <row r="285" spans="1:65" s="2" customFormat="1" ht="24.2" customHeight="1">
      <c r="A285" s="32"/>
      <c r="B285" s="33"/>
      <c r="C285" s="207" t="s">
        <v>656</v>
      </c>
      <c r="D285" s="207" t="s">
        <v>163</v>
      </c>
      <c r="E285" s="208" t="s">
        <v>657</v>
      </c>
      <c r="F285" s="209" t="s">
        <v>658</v>
      </c>
      <c r="G285" s="210" t="s">
        <v>236</v>
      </c>
      <c r="H285" s="211">
        <v>15</v>
      </c>
      <c r="I285" s="212"/>
      <c r="J285" s="213">
        <f t="shared" si="55"/>
        <v>0</v>
      </c>
      <c r="K285" s="214"/>
      <c r="L285" s="35"/>
      <c r="M285" s="215" t="s">
        <v>1</v>
      </c>
      <c r="N285" s="216" t="s">
        <v>41</v>
      </c>
      <c r="O285" s="69"/>
      <c r="P285" s="217">
        <f t="shared" si="56"/>
        <v>0</v>
      </c>
      <c r="Q285" s="217">
        <v>0</v>
      </c>
      <c r="R285" s="217">
        <f t="shared" si="57"/>
        <v>0</v>
      </c>
      <c r="S285" s="217">
        <v>0</v>
      </c>
      <c r="T285" s="218">
        <f t="shared" si="58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19" t="s">
        <v>264</v>
      </c>
      <c r="AT285" s="219" t="s">
        <v>163</v>
      </c>
      <c r="AU285" s="219" t="s">
        <v>88</v>
      </c>
      <c r="AY285" s="14" t="s">
        <v>159</v>
      </c>
      <c r="BE285" s="115">
        <f t="shared" si="59"/>
        <v>0</v>
      </c>
      <c r="BF285" s="115">
        <f t="shared" si="60"/>
        <v>0</v>
      </c>
      <c r="BG285" s="115">
        <f t="shared" si="61"/>
        <v>0</v>
      </c>
      <c r="BH285" s="115">
        <f t="shared" si="62"/>
        <v>0</v>
      </c>
      <c r="BI285" s="115">
        <f t="shared" si="63"/>
        <v>0</v>
      </c>
      <c r="BJ285" s="14" t="s">
        <v>88</v>
      </c>
      <c r="BK285" s="115">
        <f t="shared" si="64"/>
        <v>0</v>
      </c>
      <c r="BL285" s="14" t="s">
        <v>264</v>
      </c>
      <c r="BM285" s="219" t="s">
        <v>659</v>
      </c>
    </row>
    <row r="286" spans="1:65" s="2" customFormat="1" ht="14.45" customHeight="1">
      <c r="A286" s="32"/>
      <c r="B286" s="33"/>
      <c r="C286" s="220" t="s">
        <v>660</v>
      </c>
      <c r="D286" s="220" t="s">
        <v>339</v>
      </c>
      <c r="E286" s="221" t="s">
        <v>661</v>
      </c>
      <c r="F286" s="222" t="s">
        <v>662</v>
      </c>
      <c r="G286" s="223" t="s">
        <v>236</v>
      </c>
      <c r="H286" s="224">
        <v>15</v>
      </c>
      <c r="I286" s="225"/>
      <c r="J286" s="226">
        <f t="shared" si="55"/>
        <v>0</v>
      </c>
      <c r="K286" s="227"/>
      <c r="L286" s="228"/>
      <c r="M286" s="229" t="s">
        <v>1</v>
      </c>
      <c r="N286" s="230" t="s">
        <v>41</v>
      </c>
      <c r="O286" s="69"/>
      <c r="P286" s="217">
        <f t="shared" si="56"/>
        <v>0</v>
      </c>
      <c r="Q286" s="217">
        <v>8.0000000000000007E-5</v>
      </c>
      <c r="R286" s="217">
        <f t="shared" si="57"/>
        <v>1.2000000000000001E-3</v>
      </c>
      <c r="S286" s="217">
        <v>0</v>
      </c>
      <c r="T286" s="218">
        <f t="shared" si="58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19" t="s">
        <v>342</v>
      </c>
      <c r="AT286" s="219" t="s">
        <v>339</v>
      </c>
      <c r="AU286" s="219" t="s">
        <v>88</v>
      </c>
      <c r="AY286" s="14" t="s">
        <v>159</v>
      </c>
      <c r="BE286" s="115">
        <f t="shared" si="59"/>
        <v>0</v>
      </c>
      <c r="BF286" s="115">
        <f t="shared" si="60"/>
        <v>0</v>
      </c>
      <c r="BG286" s="115">
        <f t="shared" si="61"/>
        <v>0</v>
      </c>
      <c r="BH286" s="115">
        <f t="shared" si="62"/>
        <v>0</v>
      </c>
      <c r="BI286" s="115">
        <f t="shared" si="63"/>
        <v>0</v>
      </c>
      <c r="BJ286" s="14" t="s">
        <v>88</v>
      </c>
      <c r="BK286" s="115">
        <f t="shared" si="64"/>
        <v>0</v>
      </c>
      <c r="BL286" s="14" t="s">
        <v>264</v>
      </c>
      <c r="BM286" s="219" t="s">
        <v>663</v>
      </c>
    </row>
    <row r="287" spans="1:65" s="2" customFormat="1" ht="14.45" customHeight="1">
      <c r="A287" s="32"/>
      <c r="B287" s="33"/>
      <c r="C287" s="207" t="s">
        <v>664</v>
      </c>
      <c r="D287" s="207" t="s">
        <v>163</v>
      </c>
      <c r="E287" s="208" t="s">
        <v>665</v>
      </c>
      <c r="F287" s="209" t="s">
        <v>666</v>
      </c>
      <c r="G287" s="210" t="s">
        <v>202</v>
      </c>
      <c r="H287" s="211">
        <v>2</v>
      </c>
      <c r="I287" s="212"/>
      <c r="J287" s="213">
        <f t="shared" si="55"/>
        <v>0</v>
      </c>
      <c r="K287" s="214"/>
      <c r="L287" s="35"/>
      <c r="M287" s="215" t="s">
        <v>1</v>
      </c>
      <c r="N287" s="216" t="s">
        <v>41</v>
      </c>
      <c r="O287" s="69"/>
      <c r="P287" s="217">
        <f t="shared" si="56"/>
        <v>0</v>
      </c>
      <c r="Q287" s="217">
        <v>0</v>
      </c>
      <c r="R287" s="217">
        <f t="shared" si="57"/>
        <v>0</v>
      </c>
      <c r="S287" s="217">
        <v>0</v>
      </c>
      <c r="T287" s="218">
        <f t="shared" si="58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19" t="s">
        <v>264</v>
      </c>
      <c r="AT287" s="219" t="s">
        <v>163</v>
      </c>
      <c r="AU287" s="219" t="s">
        <v>88</v>
      </c>
      <c r="AY287" s="14" t="s">
        <v>159</v>
      </c>
      <c r="BE287" s="115">
        <f t="shared" si="59"/>
        <v>0</v>
      </c>
      <c r="BF287" s="115">
        <f t="shared" si="60"/>
        <v>0</v>
      </c>
      <c r="BG287" s="115">
        <f t="shared" si="61"/>
        <v>0</v>
      </c>
      <c r="BH287" s="115">
        <f t="shared" si="62"/>
        <v>0</v>
      </c>
      <c r="BI287" s="115">
        <f t="shared" si="63"/>
        <v>0</v>
      </c>
      <c r="BJ287" s="14" t="s">
        <v>88</v>
      </c>
      <c r="BK287" s="115">
        <f t="shared" si="64"/>
        <v>0</v>
      </c>
      <c r="BL287" s="14" t="s">
        <v>264</v>
      </c>
      <c r="BM287" s="219" t="s">
        <v>667</v>
      </c>
    </row>
    <row r="288" spans="1:65" s="2" customFormat="1" ht="14.45" customHeight="1">
      <c r="A288" s="32"/>
      <c r="B288" s="33"/>
      <c r="C288" s="220" t="s">
        <v>668</v>
      </c>
      <c r="D288" s="220" t="s">
        <v>339</v>
      </c>
      <c r="E288" s="221" t="s">
        <v>669</v>
      </c>
      <c r="F288" s="222" t="s">
        <v>670</v>
      </c>
      <c r="G288" s="223" t="s">
        <v>202</v>
      </c>
      <c r="H288" s="224">
        <v>2</v>
      </c>
      <c r="I288" s="225"/>
      <c r="J288" s="226">
        <f t="shared" si="55"/>
        <v>0</v>
      </c>
      <c r="K288" s="227"/>
      <c r="L288" s="228"/>
      <c r="M288" s="229" t="s">
        <v>1</v>
      </c>
      <c r="N288" s="230" t="s">
        <v>41</v>
      </c>
      <c r="O288" s="69"/>
      <c r="P288" s="217">
        <f t="shared" si="56"/>
        <v>0</v>
      </c>
      <c r="Q288" s="217">
        <v>0</v>
      </c>
      <c r="R288" s="217">
        <f t="shared" si="57"/>
        <v>0</v>
      </c>
      <c r="S288" s="217">
        <v>0</v>
      </c>
      <c r="T288" s="218">
        <f t="shared" si="58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19" t="s">
        <v>342</v>
      </c>
      <c r="AT288" s="219" t="s">
        <v>339</v>
      </c>
      <c r="AU288" s="219" t="s">
        <v>88</v>
      </c>
      <c r="AY288" s="14" t="s">
        <v>159</v>
      </c>
      <c r="BE288" s="115">
        <f t="shared" si="59"/>
        <v>0</v>
      </c>
      <c r="BF288" s="115">
        <f t="shared" si="60"/>
        <v>0</v>
      </c>
      <c r="BG288" s="115">
        <f t="shared" si="61"/>
        <v>0</v>
      </c>
      <c r="BH288" s="115">
        <f t="shared" si="62"/>
        <v>0</v>
      </c>
      <c r="BI288" s="115">
        <f t="shared" si="63"/>
        <v>0</v>
      </c>
      <c r="BJ288" s="14" t="s">
        <v>88</v>
      </c>
      <c r="BK288" s="115">
        <f t="shared" si="64"/>
        <v>0</v>
      </c>
      <c r="BL288" s="14" t="s">
        <v>264</v>
      </c>
      <c r="BM288" s="219" t="s">
        <v>671</v>
      </c>
    </row>
    <row r="289" spans="1:65" s="2" customFormat="1" ht="24.2" customHeight="1">
      <c r="A289" s="32"/>
      <c r="B289" s="33"/>
      <c r="C289" s="207" t="s">
        <v>672</v>
      </c>
      <c r="D289" s="207" t="s">
        <v>163</v>
      </c>
      <c r="E289" s="208" t="s">
        <v>673</v>
      </c>
      <c r="F289" s="209" t="s">
        <v>674</v>
      </c>
      <c r="G289" s="210" t="s">
        <v>202</v>
      </c>
      <c r="H289" s="211">
        <v>1</v>
      </c>
      <c r="I289" s="212"/>
      <c r="J289" s="213">
        <f t="shared" si="55"/>
        <v>0</v>
      </c>
      <c r="K289" s="214"/>
      <c r="L289" s="35"/>
      <c r="M289" s="215" t="s">
        <v>1</v>
      </c>
      <c r="N289" s="216" t="s">
        <v>41</v>
      </c>
      <c r="O289" s="69"/>
      <c r="P289" s="217">
        <f t="shared" si="56"/>
        <v>0</v>
      </c>
      <c r="Q289" s="217">
        <v>0</v>
      </c>
      <c r="R289" s="217">
        <f t="shared" si="57"/>
        <v>0</v>
      </c>
      <c r="S289" s="217">
        <v>0</v>
      </c>
      <c r="T289" s="218">
        <f t="shared" si="58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19" t="s">
        <v>264</v>
      </c>
      <c r="AT289" s="219" t="s">
        <v>163</v>
      </c>
      <c r="AU289" s="219" t="s">
        <v>88</v>
      </c>
      <c r="AY289" s="14" t="s">
        <v>159</v>
      </c>
      <c r="BE289" s="115">
        <f t="shared" si="59"/>
        <v>0</v>
      </c>
      <c r="BF289" s="115">
        <f t="shared" si="60"/>
        <v>0</v>
      </c>
      <c r="BG289" s="115">
        <f t="shared" si="61"/>
        <v>0</v>
      </c>
      <c r="BH289" s="115">
        <f t="shared" si="62"/>
        <v>0</v>
      </c>
      <c r="BI289" s="115">
        <f t="shared" si="63"/>
        <v>0</v>
      </c>
      <c r="BJ289" s="14" t="s">
        <v>88</v>
      </c>
      <c r="BK289" s="115">
        <f t="shared" si="64"/>
        <v>0</v>
      </c>
      <c r="BL289" s="14" t="s">
        <v>264</v>
      </c>
      <c r="BM289" s="219" t="s">
        <v>675</v>
      </c>
    </row>
    <row r="290" spans="1:65" s="2" customFormat="1" ht="24.2" customHeight="1">
      <c r="A290" s="32"/>
      <c r="B290" s="33"/>
      <c r="C290" s="207" t="s">
        <v>676</v>
      </c>
      <c r="D290" s="207" t="s">
        <v>163</v>
      </c>
      <c r="E290" s="208" t="s">
        <v>677</v>
      </c>
      <c r="F290" s="209" t="s">
        <v>678</v>
      </c>
      <c r="G290" s="210" t="s">
        <v>255</v>
      </c>
      <c r="H290" s="211">
        <v>0.13600000000000001</v>
      </c>
      <c r="I290" s="212"/>
      <c r="J290" s="213">
        <f t="shared" si="55"/>
        <v>0</v>
      </c>
      <c r="K290" s="214"/>
      <c r="L290" s="35"/>
      <c r="M290" s="215" t="s">
        <v>1</v>
      </c>
      <c r="N290" s="216" t="s">
        <v>41</v>
      </c>
      <c r="O290" s="69"/>
      <c r="P290" s="217">
        <f t="shared" si="56"/>
        <v>0</v>
      </c>
      <c r="Q290" s="217">
        <v>0</v>
      </c>
      <c r="R290" s="217">
        <f t="shared" si="57"/>
        <v>0</v>
      </c>
      <c r="S290" s="217">
        <v>0</v>
      </c>
      <c r="T290" s="218">
        <f t="shared" si="58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19" t="s">
        <v>264</v>
      </c>
      <c r="AT290" s="219" t="s">
        <v>163</v>
      </c>
      <c r="AU290" s="219" t="s">
        <v>88</v>
      </c>
      <c r="AY290" s="14" t="s">
        <v>159</v>
      </c>
      <c r="BE290" s="115">
        <f t="shared" si="59"/>
        <v>0</v>
      </c>
      <c r="BF290" s="115">
        <f t="shared" si="60"/>
        <v>0</v>
      </c>
      <c r="BG290" s="115">
        <f t="shared" si="61"/>
        <v>0</v>
      </c>
      <c r="BH290" s="115">
        <f t="shared" si="62"/>
        <v>0</v>
      </c>
      <c r="BI290" s="115">
        <f t="shared" si="63"/>
        <v>0</v>
      </c>
      <c r="BJ290" s="14" t="s">
        <v>88</v>
      </c>
      <c r="BK290" s="115">
        <f t="shared" si="64"/>
        <v>0</v>
      </c>
      <c r="BL290" s="14" t="s">
        <v>264</v>
      </c>
      <c r="BM290" s="219" t="s">
        <v>679</v>
      </c>
    </row>
    <row r="291" spans="1:65" s="2" customFormat="1" ht="24.2" customHeight="1">
      <c r="A291" s="32"/>
      <c r="B291" s="33"/>
      <c r="C291" s="207" t="s">
        <v>680</v>
      </c>
      <c r="D291" s="207" t="s">
        <v>163</v>
      </c>
      <c r="E291" s="208" t="s">
        <v>681</v>
      </c>
      <c r="F291" s="209" t="s">
        <v>682</v>
      </c>
      <c r="G291" s="210" t="s">
        <v>255</v>
      </c>
      <c r="H291" s="211">
        <v>0.13600000000000001</v>
      </c>
      <c r="I291" s="212"/>
      <c r="J291" s="213">
        <f t="shared" si="55"/>
        <v>0</v>
      </c>
      <c r="K291" s="214"/>
      <c r="L291" s="35"/>
      <c r="M291" s="215" t="s">
        <v>1</v>
      </c>
      <c r="N291" s="216" t="s">
        <v>41</v>
      </c>
      <c r="O291" s="69"/>
      <c r="P291" s="217">
        <f t="shared" si="56"/>
        <v>0</v>
      </c>
      <c r="Q291" s="217">
        <v>0</v>
      </c>
      <c r="R291" s="217">
        <f t="shared" si="57"/>
        <v>0</v>
      </c>
      <c r="S291" s="217">
        <v>0</v>
      </c>
      <c r="T291" s="218">
        <f t="shared" si="58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219" t="s">
        <v>264</v>
      </c>
      <c r="AT291" s="219" t="s">
        <v>163</v>
      </c>
      <c r="AU291" s="219" t="s">
        <v>88</v>
      </c>
      <c r="AY291" s="14" t="s">
        <v>159</v>
      </c>
      <c r="BE291" s="115">
        <f t="shared" si="59"/>
        <v>0</v>
      </c>
      <c r="BF291" s="115">
        <f t="shared" si="60"/>
        <v>0</v>
      </c>
      <c r="BG291" s="115">
        <f t="shared" si="61"/>
        <v>0</v>
      </c>
      <c r="BH291" s="115">
        <f t="shared" si="62"/>
        <v>0</v>
      </c>
      <c r="BI291" s="115">
        <f t="shared" si="63"/>
        <v>0</v>
      </c>
      <c r="BJ291" s="14" t="s">
        <v>88</v>
      </c>
      <c r="BK291" s="115">
        <f t="shared" si="64"/>
        <v>0</v>
      </c>
      <c r="BL291" s="14" t="s">
        <v>264</v>
      </c>
      <c r="BM291" s="219" t="s">
        <v>683</v>
      </c>
    </row>
    <row r="292" spans="1:65" s="2" customFormat="1" ht="24.2" customHeight="1">
      <c r="A292" s="32"/>
      <c r="B292" s="33"/>
      <c r="C292" s="207" t="s">
        <v>684</v>
      </c>
      <c r="D292" s="207" t="s">
        <v>163</v>
      </c>
      <c r="E292" s="208" t="s">
        <v>685</v>
      </c>
      <c r="F292" s="209" t="s">
        <v>686</v>
      </c>
      <c r="G292" s="210" t="s">
        <v>255</v>
      </c>
      <c r="H292" s="211">
        <v>0.13600000000000001</v>
      </c>
      <c r="I292" s="212"/>
      <c r="J292" s="213">
        <f t="shared" si="55"/>
        <v>0</v>
      </c>
      <c r="K292" s="214"/>
      <c r="L292" s="35"/>
      <c r="M292" s="215" t="s">
        <v>1</v>
      </c>
      <c r="N292" s="216" t="s">
        <v>41</v>
      </c>
      <c r="O292" s="69"/>
      <c r="P292" s="217">
        <f t="shared" si="56"/>
        <v>0</v>
      </c>
      <c r="Q292" s="217">
        <v>0</v>
      </c>
      <c r="R292" s="217">
        <f t="shared" si="57"/>
        <v>0</v>
      </c>
      <c r="S292" s="217">
        <v>0</v>
      </c>
      <c r="T292" s="218">
        <f t="shared" si="58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219" t="s">
        <v>264</v>
      </c>
      <c r="AT292" s="219" t="s">
        <v>163</v>
      </c>
      <c r="AU292" s="219" t="s">
        <v>88</v>
      </c>
      <c r="AY292" s="14" t="s">
        <v>159</v>
      </c>
      <c r="BE292" s="115">
        <f t="shared" si="59"/>
        <v>0</v>
      </c>
      <c r="BF292" s="115">
        <f t="shared" si="60"/>
        <v>0</v>
      </c>
      <c r="BG292" s="115">
        <f t="shared" si="61"/>
        <v>0</v>
      </c>
      <c r="BH292" s="115">
        <f t="shared" si="62"/>
        <v>0</v>
      </c>
      <c r="BI292" s="115">
        <f t="shared" si="63"/>
        <v>0</v>
      </c>
      <c r="BJ292" s="14" t="s">
        <v>88</v>
      </c>
      <c r="BK292" s="115">
        <f t="shared" si="64"/>
        <v>0</v>
      </c>
      <c r="BL292" s="14" t="s">
        <v>264</v>
      </c>
      <c r="BM292" s="219" t="s">
        <v>687</v>
      </c>
    </row>
    <row r="293" spans="1:65" s="12" customFormat="1" ht="22.9" customHeight="1">
      <c r="B293" s="191"/>
      <c r="C293" s="192"/>
      <c r="D293" s="193" t="s">
        <v>74</v>
      </c>
      <c r="E293" s="205" t="s">
        <v>688</v>
      </c>
      <c r="F293" s="205" t="s">
        <v>689</v>
      </c>
      <c r="G293" s="192"/>
      <c r="H293" s="192"/>
      <c r="I293" s="195"/>
      <c r="J293" s="206">
        <f>BK293</f>
        <v>0</v>
      </c>
      <c r="K293" s="192"/>
      <c r="L293" s="197"/>
      <c r="M293" s="198"/>
      <c r="N293" s="199"/>
      <c r="O293" s="199"/>
      <c r="P293" s="200">
        <f>P294</f>
        <v>0</v>
      </c>
      <c r="Q293" s="199"/>
      <c r="R293" s="200">
        <f>R294</f>
        <v>0</v>
      </c>
      <c r="S293" s="199"/>
      <c r="T293" s="201">
        <f>T294</f>
        <v>7.4999999999999997E-3</v>
      </c>
      <c r="AR293" s="202" t="s">
        <v>88</v>
      </c>
      <c r="AT293" s="203" t="s">
        <v>74</v>
      </c>
      <c r="AU293" s="203" t="s">
        <v>82</v>
      </c>
      <c r="AY293" s="202" t="s">
        <v>159</v>
      </c>
      <c r="BK293" s="204">
        <f>BK294</f>
        <v>0</v>
      </c>
    </row>
    <row r="294" spans="1:65" s="2" customFormat="1" ht="24.2" customHeight="1">
      <c r="A294" s="32"/>
      <c r="B294" s="33"/>
      <c r="C294" s="207" t="s">
        <v>690</v>
      </c>
      <c r="D294" s="207" t="s">
        <v>163</v>
      </c>
      <c r="E294" s="208" t="s">
        <v>691</v>
      </c>
      <c r="F294" s="209" t="s">
        <v>692</v>
      </c>
      <c r="G294" s="210" t="s">
        <v>202</v>
      </c>
      <c r="H294" s="211">
        <v>1</v>
      </c>
      <c r="I294" s="212"/>
      <c r="J294" s="213">
        <f>ROUND(I294*H294,2)</f>
        <v>0</v>
      </c>
      <c r="K294" s="214"/>
      <c r="L294" s="35"/>
      <c r="M294" s="215" t="s">
        <v>1</v>
      </c>
      <c r="N294" s="216" t="s">
        <v>41</v>
      </c>
      <c r="O294" s="69"/>
      <c r="P294" s="217">
        <f>O294*H294</f>
        <v>0</v>
      </c>
      <c r="Q294" s="217">
        <v>0</v>
      </c>
      <c r="R294" s="217">
        <f>Q294*H294</f>
        <v>0</v>
      </c>
      <c r="S294" s="217">
        <v>7.4999999999999997E-3</v>
      </c>
      <c r="T294" s="218">
        <f>S294*H294</f>
        <v>7.4999999999999997E-3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19" t="s">
        <v>264</v>
      </c>
      <c r="AT294" s="219" t="s">
        <v>163</v>
      </c>
      <c r="AU294" s="219" t="s">
        <v>88</v>
      </c>
      <c r="AY294" s="14" t="s">
        <v>159</v>
      </c>
      <c r="BE294" s="115">
        <f>IF(N294="základní",J294,0)</f>
        <v>0</v>
      </c>
      <c r="BF294" s="115">
        <f>IF(N294="snížená",J294,0)</f>
        <v>0</v>
      </c>
      <c r="BG294" s="115">
        <f>IF(N294="zákl. přenesená",J294,0)</f>
        <v>0</v>
      </c>
      <c r="BH294" s="115">
        <f>IF(N294="sníž. přenesená",J294,0)</f>
        <v>0</v>
      </c>
      <c r="BI294" s="115">
        <f>IF(N294="nulová",J294,0)</f>
        <v>0</v>
      </c>
      <c r="BJ294" s="14" t="s">
        <v>88</v>
      </c>
      <c r="BK294" s="115">
        <f>ROUND(I294*H294,2)</f>
        <v>0</v>
      </c>
      <c r="BL294" s="14" t="s">
        <v>264</v>
      </c>
      <c r="BM294" s="219" t="s">
        <v>693</v>
      </c>
    </row>
    <row r="295" spans="1:65" s="12" customFormat="1" ht="22.9" customHeight="1">
      <c r="B295" s="191"/>
      <c r="C295" s="192"/>
      <c r="D295" s="193" t="s">
        <v>74</v>
      </c>
      <c r="E295" s="205" t="s">
        <v>694</v>
      </c>
      <c r="F295" s="205" t="s">
        <v>695</v>
      </c>
      <c r="G295" s="192"/>
      <c r="H295" s="192"/>
      <c r="I295" s="195"/>
      <c r="J295" s="206">
        <f>BK295</f>
        <v>0</v>
      </c>
      <c r="K295" s="192"/>
      <c r="L295" s="197"/>
      <c r="M295" s="198"/>
      <c r="N295" s="199"/>
      <c r="O295" s="199"/>
      <c r="P295" s="200">
        <f>SUM(P296:P299)</f>
        <v>0</v>
      </c>
      <c r="Q295" s="199"/>
      <c r="R295" s="200">
        <f>SUM(R296:R299)</f>
        <v>1.5000000000000001E-4</v>
      </c>
      <c r="S295" s="199"/>
      <c r="T295" s="201">
        <f>SUM(T296:T299)</f>
        <v>1E-4</v>
      </c>
      <c r="AR295" s="202" t="s">
        <v>88</v>
      </c>
      <c r="AT295" s="203" t="s">
        <v>74</v>
      </c>
      <c r="AU295" s="203" t="s">
        <v>82</v>
      </c>
      <c r="AY295" s="202" t="s">
        <v>159</v>
      </c>
      <c r="BK295" s="204">
        <f>SUM(BK296:BK299)</f>
        <v>0</v>
      </c>
    </row>
    <row r="296" spans="1:65" s="2" customFormat="1" ht="14.45" customHeight="1">
      <c r="A296" s="32"/>
      <c r="B296" s="33"/>
      <c r="C296" s="207" t="s">
        <v>696</v>
      </c>
      <c r="D296" s="207" t="s">
        <v>163</v>
      </c>
      <c r="E296" s="208" t="s">
        <v>697</v>
      </c>
      <c r="F296" s="209" t="s">
        <v>698</v>
      </c>
      <c r="G296" s="210" t="s">
        <v>202</v>
      </c>
      <c r="H296" s="211">
        <v>5</v>
      </c>
      <c r="I296" s="212"/>
      <c r="J296" s="213">
        <f>ROUND(I296*H296,2)</f>
        <v>0</v>
      </c>
      <c r="K296" s="214"/>
      <c r="L296" s="35"/>
      <c r="M296" s="215" t="s">
        <v>1</v>
      </c>
      <c r="N296" s="216" t="s">
        <v>41</v>
      </c>
      <c r="O296" s="69"/>
      <c r="P296" s="217">
        <f>O296*H296</f>
        <v>0</v>
      </c>
      <c r="Q296" s="217">
        <v>3.0000000000000001E-5</v>
      </c>
      <c r="R296" s="217">
        <f>Q296*H296</f>
        <v>1.5000000000000001E-4</v>
      </c>
      <c r="S296" s="217">
        <v>2.0000000000000002E-5</v>
      </c>
      <c r="T296" s="218">
        <f>S296*H296</f>
        <v>1E-4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19" t="s">
        <v>264</v>
      </c>
      <c r="AT296" s="219" t="s">
        <v>163</v>
      </c>
      <c r="AU296" s="219" t="s">
        <v>88</v>
      </c>
      <c r="AY296" s="14" t="s">
        <v>159</v>
      </c>
      <c r="BE296" s="115">
        <f>IF(N296="základní",J296,0)</f>
        <v>0</v>
      </c>
      <c r="BF296" s="115">
        <f>IF(N296="snížená",J296,0)</f>
        <v>0</v>
      </c>
      <c r="BG296" s="115">
        <f>IF(N296="zákl. přenesená",J296,0)</f>
        <v>0</v>
      </c>
      <c r="BH296" s="115">
        <f>IF(N296="sníž. přenesená",J296,0)</f>
        <v>0</v>
      </c>
      <c r="BI296" s="115">
        <f>IF(N296="nulová",J296,0)</f>
        <v>0</v>
      </c>
      <c r="BJ296" s="14" t="s">
        <v>88</v>
      </c>
      <c r="BK296" s="115">
        <f>ROUND(I296*H296,2)</f>
        <v>0</v>
      </c>
      <c r="BL296" s="14" t="s">
        <v>264</v>
      </c>
      <c r="BM296" s="219" t="s">
        <v>699</v>
      </c>
    </row>
    <row r="297" spans="1:65" s="2" customFormat="1" ht="24.2" customHeight="1">
      <c r="A297" s="32"/>
      <c r="B297" s="33"/>
      <c r="C297" s="207" t="s">
        <v>700</v>
      </c>
      <c r="D297" s="207" t="s">
        <v>163</v>
      </c>
      <c r="E297" s="208" t="s">
        <v>701</v>
      </c>
      <c r="F297" s="209" t="s">
        <v>702</v>
      </c>
      <c r="G297" s="210" t="s">
        <v>255</v>
      </c>
      <c r="H297" s="211">
        <v>0</v>
      </c>
      <c r="I297" s="212"/>
      <c r="J297" s="213">
        <f>ROUND(I297*H297,2)</f>
        <v>0</v>
      </c>
      <c r="K297" s="214"/>
      <c r="L297" s="35"/>
      <c r="M297" s="215" t="s">
        <v>1</v>
      </c>
      <c r="N297" s="216" t="s">
        <v>41</v>
      </c>
      <c r="O297" s="69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19" t="s">
        <v>264</v>
      </c>
      <c r="AT297" s="219" t="s">
        <v>163</v>
      </c>
      <c r="AU297" s="219" t="s">
        <v>88</v>
      </c>
      <c r="AY297" s="14" t="s">
        <v>159</v>
      </c>
      <c r="BE297" s="115">
        <f>IF(N297="základní",J297,0)</f>
        <v>0</v>
      </c>
      <c r="BF297" s="115">
        <f>IF(N297="snížená",J297,0)</f>
        <v>0</v>
      </c>
      <c r="BG297" s="115">
        <f>IF(N297="zákl. přenesená",J297,0)</f>
        <v>0</v>
      </c>
      <c r="BH297" s="115">
        <f>IF(N297="sníž. přenesená",J297,0)</f>
        <v>0</v>
      </c>
      <c r="BI297" s="115">
        <f>IF(N297="nulová",J297,0)</f>
        <v>0</v>
      </c>
      <c r="BJ297" s="14" t="s">
        <v>88</v>
      </c>
      <c r="BK297" s="115">
        <f>ROUND(I297*H297,2)</f>
        <v>0</v>
      </c>
      <c r="BL297" s="14" t="s">
        <v>264</v>
      </c>
      <c r="BM297" s="219" t="s">
        <v>703</v>
      </c>
    </row>
    <row r="298" spans="1:65" s="2" customFormat="1" ht="24.2" customHeight="1">
      <c r="A298" s="32"/>
      <c r="B298" s="33"/>
      <c r="C298" s="207" t="s">
        <v>704</v>
      </c>
      <c r="D298" s="207" t="s">
        <v>163</v>
      </c>
      <c r="E298" s="208" t="s">
        <v>705</v>
      </c>
      <c r="F298" s="209" t="s">
        <v>706</v>
      </c>
      <c r="G298" s="210" t="s">
        <v>255</v>
      </c>
      <c r="H298" s="211">
        <v>0</v>
      </c>
      <c r="I298" s="212"/>
      <c r="J298" s="213">
        <f>ROUND(I298*H298,2)</f>
        <v>0</v>
      </c>
      <c r="K298" s="214"/>
      <c r="L298" s="35"/>
      <c r="M298" s="215" t="s">
        <v>1</v>
      </c>
      <c r="N298" s="216" t="s">
        <v>41</v>
      </c>
      <c r="O298" s="69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19" t="s">
        <v>264</v>
      </c>
      <c r="AT298" s="219" t="s">
        <v>163</v>
      </c>
      <c r="AU298" s="219" t="s">
        <v>88</v>
      </c>
      <c r="AY298" s="14" t="s">
        <v>159</v>
      </c>
      <c r="BE298" s="115">
        <f>IF(N298="základní",J298,0)</f>
        <v>0</v>
      </c>
      <c r="BF298" s="115">
        <f>IF(N298="snížená",J298,0)</f>
        <v>0</v>
      </c>
      <c r="BG298" s="115">
        <f>IF(N298="zákl. přenesená",J298,0)</f>
        <v>0</v>
      </c>
      <c r="BH298" s="115">
        <f>IF(N298="sníž. přenesená",J298,0)</f>
        <v>0</v>
      </c>
      <c r="BI298" s="115">
        <f>IF(N298="nulová",J298,0)</f>
        <v>0</v>
      </c>
      <c r="BJ298" s="14" t="s">
        <v>88</v>
      </c>
      <c r="BK298" s="115">
        <f>ROUND(I298*H298,2)</f>
        <v>0</v>
      </c>
      <c r="BL298" s="14" t="s">
        <v>264</v>
      </c>
      <c r="BM298" s="219" t="s">
        <v>707</v>
      </c>
    </row>
    <row r="299" spans="1:65" s="2" customFormat="1" ht="24.2" customHeight="1">
      <c r="A299" s="32"/>
      <c r="B299" s="33"/>
      <c r="C299" s="207" t="s">
        <v>708</v>
      </c>
      <c r="D299" s="207" t="s">
        <v>163</v>
      </c>
      <c r="E299" s="208" t="s">
        <v>709</v>
      </c>
      <c r="F299" s="209" t="s">
        <v>710</v>
      </c>
      <c r="G299" s="210" t="s">
        <v>255</v>
      </c>
      <c r="H299" s="211">
        <v>0</v>
      </c>
      <c r="I299" s="212"/>
      <c r="J299" s="213">
        <f>ROUND(I299*H299,2)</f>
        <v>0</v>
      </c>
      <c r="K299" s="214"/>
      <c r="L299" s="35"/>
      <c r="M299" s="215" t="s">
        <v>1</v>
      </c>
      <c r="N299" s="216" t="s">
        <v>41</v>
      </c>
      <c r="O299" s="69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219" t="s">
        <v>264</v>
      </c>
      <c r="AT299" s="219" t="s">
        <v>163</v>
      </c>
      <c r="AU299" s="219" t="s">
        <v>88</v>
      </c>
      <c r="AY299" s="14" t="s">
        <v>159</v>
      </c>
      <c r="BE299" s="115">
        <f>IF(N299="základní",J299,0)</f>
        <v>0</v>
      </c>
      <c r="BF299" s="115">
        <f>IF(N299="snížená",J299,0)</f>
        <v>0</v>
      </c>
      <c r="BG299" s="115">
        <f>IF(N299="zákl. přenesená",J299,0)</f>
        <v>0</v>
      </c>
      <c r="BH299" s="115">
        <f>IF(N299="sníž. přenesená",J299,0)</f>
        <v>0</v>
      </c>
      <c r="BI299" s="115">
        <f>IF(N299="nulová",J299,0)</f>
        <v>0</v>
      </c>
      <c r="BJ299" s="14" t="s">
        <v>88</v>
      </c>
      <c r="BK299" s="115">
        <f>ROUND(I299*H299,2)</f>
        <v>0</v>
      </c>
      <c r="BL299" s="14" t="s">
        <v>264</v>
      </c>
      <c r="BM299" s="219" t="s">
        <v>711</v>
      </c>
    </row>
    <row r="300" spans="1:65" s="12" customFormat="1" ht="22.9" customHeight="1">
      <c r="B300" s="191"/>
      <c r="C300" s="192"/>
      <c r="D300" s="193" t="s">
        <v>74</v>
      </c>
      <c r="E300" s="205" t="s">
        <v>712</v>
      </c>
      <c r="F300" s="205" t="s">
        <v>713</v>
      </c>
      <c r="G300" s="192"/>
      <c r="H300" s="192"/>
      <c r="I300" s="195"/>
      <c r="J300" s="206">
        <f>BK300</f>
        <v>0</v>
      </c>
      <c r="K300" s="192"/>
      <c r="L300" s="197"/>
      <c r="M300" s="198"/>
      <c r="N300" s="199"/>
      <c r="O300" s="199"/>
      <c r="P300" s="200">
        <f>SUM(P301:P307)</f>
        <v>0</v>
      </c>
      <c r="Q300" s="199"/>
      <c r="R300" s="200">
        <f>SUM(R301:R307)</f>
        <v>0</v>
      </c>
      <c r="S300" s="199"/>
      <c r="T300" s="201">
        <f>SUM(T301:T307)</f>
        <v>0.56879999999999997</v>
      </c>
      <c r="AR300" s="202" t="s">
        <v>88</v>
      </c>
      <c r="AT300" s="203" t="s">
        <v>74</v>
      </c>
      <c r="AU300" s="203" t="s">
        <v>82</v>
      </c>
      <c r="AY300" s="202" t="s">
        <v>159</v>
      </c>
      <c r="BK300" s="204">
        <f>SUM(BK301:BK307)</f>
        <v>0</v>
      </c>
    </row>
    <row r="301" spans="1:65" s="2" customFormat="1" ht="14.45" customHeight="1">
      <c r="A301" s="32"/>
      <c r="B301" s="33"/>
      <c r="C301" s="207" t="s">
        <v>714</v>
      </c>
      <c r="D301" s="207" t="s">
        <v>163</v>
      </c>
      <c r="E301" s="208" t="s">
        <v>715</v>
      </c>
      <c r="F301" s="209" t="s">
        <v>716</v>
      </c>
      <c r="G301" s="210" t="s">
        <v>202</v>
      </c>
      <c r="H301" s="211">
        <v>1</v>
      </c>
      <c r="I301" s="212"/>
      <c r="J301" s="213">
        <f t="shared" ref="J301:J307" si="65">ROUND(I301*H301,2)</f>
        <v>0</v>
      </c>
      <c r="K301" s="214"/>
      <c r="L301" s="35"/>
      <c r="M301" s="215" t="s">
        <v>1</v>
      </c>
      <c r="N301" s="216" t="s">
        <v>41</v>
      </c>
      <c r="O301" s="69"/>
      <c r="P301" s="217">
        <f t="shared" ref="P301:P307" si="66">O301*H301</f>
        <v>0</v>
      </c>
      <c r="Q301" s="217">
        <v>0</v>
      </c>
      <c r="R301" s="217">
        <f t="shared" ref="R301:R307" si="67">Q301*H301</f>
        <v>0</v>
      </c>
      <c r="S301" s="217">
        <v>0</v>
      </c>
      <c r="T301" s="218">
        <f t="shared" ref="T301:T307" si="68"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219" t="s">
        <v>264</v>
      </c>
      <c r="AT301" s="219" t="s">
        <v>163</v>
      </c>
      <c r="AU301" s="219" t="s">
        <v>88</v>
      </c>
      <c r="AY301" s="14" t="s">
        <v>159</v>
      </c>
      <c r="BE301" s="115">
        <f t="shared" ref="BE301:BE307" si="69">IF(N301="základní",J301,0)</f>
        <v>0</v>
      </c>
      <c r="BF301" s="115">
        <f t="shared" ref="BF301:BF307" si="70">IF(N301="snížená",J301,0)</f>
        <v>0</v>
      </c>
      <c r="BG301" s="115">
        <f t="shared" ref="BG301:BG307" si="71">IF(N301="zákl. přenesená",J301,0)</f>
        <v>0</v>
      </c>
      <c r="BH301" s="115">
        <f t="shared" ref="BH301:BH307" si="72">IF(N301="sníž. přenesená",J301,0)</f>
        <v>0</v>
      </c>
      <c r="BI301" s="115">
        <f t="shared" ref="BI301:BI307" si="73">IF(N301="nulová",J301,0)</f>
        <v>0</v>
      </c>
      <c r="BJ301" s="14" t="s">
        <v>88</v>
      </c>
      <c r="BK301" s="115">
        <f t="shared" ref="BK301:BK307" si="74">ROUND(I301*H301,2)</f>
        <v>0</v>
      </c>
      <c r="BL301" s="14" t="s">
        <v>264</v>
      </c>
      <c r="BM301" s="219" t="s">
        <v>717</v>
      </c>
    </row>
    <row r="302" spans="1:65" s="2" customFormat="1" ht="14.45" customHeight="1">
      <c r="A302" s="32"/>
      <c r="B302" s="33"/>
      <c r="C302" s="207" t="s">
        <v>718</v>
      </c>
      <c r="D302" s="207" t="s">
        <v>163</v>
      </c>
      <c r="E302" s="208" t="s">
        <v>719</v>
      </c>
      <c r="F302" s="209" t="s">
        <v>720</v>
      </c>
      <c r="G302" s="210" t="s">
        <v>506</v>
      </c>
      <c r="H302" s="211">
        <v>1</v>
      </c>
      <c r="I302" s="212"/>
      <c r="J302" s="213">
        <f t="shared" si="65"/>
        <v>0</v>
      </c>
      <c r="K302" s="214"/>
      <c r="L302" s="35"/>
      <c r="M302" s="215" t="s">
        <v>1</v>
      </c>
      <c r="N302" s="216" t="s">
        <v>41</v>
      </c>
      <c r="O302" s="69"/>
      <c r="P302" s="217">
        <f t="shared" si="66"/>
        <v>0</v>
      </c>
      <c r="Q302" s="217">
        <v>0</v>
      </c>
      <c r="R302" s="217">
        <f t="shared" si="67"/>
        <v>0</v>
      </c>
      <c r="S302" s="217">
        <v>0</v>
      </c>
      <c r="T302" s="218">
        <f t="shared" si="68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19" t="s">
        <v>264</v>
      </c>
      <c r="AT302" s="219" t="s">
        <v>163</v>
      </c>
      <c r="AU302" s="219" t="s">
        <v>88</v>
      </c>
      <c r="AY302" s="14" t="s">
        <v>159</v>
      </c>
      <c r="BE302" s="115">
        <f t="shared" si="69"/>
        <v>0</v>
      </c>
      <c r="BF302" s="115">
        <f t="shared" si="70"/>
        <v>0</v>
      </c>
      <c r="BG302" s="115">
        <f t="shared" si="71"/>
        <v>0</v>
      </c>
      <c r="BH302" s="115">
        <f t="shared" si="72"/>
        <v>0</v>
      </c>
      <c r="BI302" s="115">
        <f t="shared" si="73"/>
        <v>0</v>
      </c>
      <c r="BJ302" s="14" t="s">
        <v>88</v>
      </c>
      <c r="BK302" s="115">
        <f t="shared" si="74"/>
        <v>0</v>
      </c>
      <c r="BL302" s="14" t="s">
        <v>264</v>
      </c>
      <c r="BM302" s="219" t="s">
        <v>721</v>
      </c>
    </row>
    <row r="303" spans="1:65" s="2" customFormat="1" ht="24.2" customHeight="1">
      <c r="A303" s="32"/>
      <c r="B303" s="33"/>
      <c r="C303" s="207" t="s">
        <v>722</v>
      </c>
      <c r="D303" s="207" t="s">
        <v>163</v>
      </c>
      <c r="E303" s="208" t="s">
        <v>723</v>
      </c>
      <c r="F303" s="209" t="s">
        <v>724</v>
      </c>
      <c r="G303" s="210" t="s">
        <v>202</v>
      </c>
      <c r="H303" s="211">
        <v>2</v>
      </c>
      <c r="I303" s="212"/>
      <c r="J303" s="213">
        <f t="shared" si="65"/>
        <v>0</v>
      </c>
      <c r="K303" s="214"/>
      <c r="L303" s="35"/>
      <c r="M303" s="215" t="s">
        <v>1</v>
      </c>
      <c r="N303" s="216" t="s">
        <v>41</v>
      </c>
      <c r="O303" s="69"/>
      <c r="P303" s="217">
        <f t="shared" si="66"/>
        <v>0</v>
      </c>
      <c r="Q303" s="217">
        <v>0</v>
      </c>
      <c r="R303" s="217">
        <f t="shared" si="67"/>
        <v>0</v>
      </c>
      <c r="S303" s="217">
        <v>0.17399999999999999</v>
      </c>
      <c r="T303" s="218">
        <f t="shared" si="68"/>
        <v>0.34799999999999998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219" t="s">
        <v>264</v>
      </c>
      <c r="AT303" s="219" t="s">
        <v>163</v>
      </c>
      <c r="AU303" s="219" t="s">
        <v>88</v>
      </c>
      <c r="AY303" s="14" t="s">
        <v>159</v>
      </c>
      <c r="BE303" s="115">
        <f t="shared" si="69"/>
        <v>0</v>
      </c>
      <c r="BF303" s="115">
        <f t="shared" si="70"/>
        <v>0</v>
      </c>
      <c r="BG303" s="115">
        <f t="shared" si="71"/>
        <v>0</v>
      </c>
      <c r="BH303" s="115">
        <f t="shared" si="72"/>
        <v>0</v>
      </c>
      <c r="BI303" s="115">
        <f t="shared" si="73"/>
        <v>0</v>
      </c>
      <c r="BJ303" s="14" t="s">
        <v>88</v>
      </c>
      <c r="BK303" s="115">
        <f t="shared" si="74"/>
        <v>0</v>
      </c>
      <c r="BL303" s="14" t="s">
        <v>264</v>
      </c>
      <c r="BM303" s="219" t="s">
        <v>725</v>
      </c>
    </row>
    <row r="304" spans="1:65" s="2" customFormat="1" ht="24.2" customHeight="1">
      <c r="A304" s="32"/>
      <c r="B304" s="33"/>
      <c r="C304" s="207" t="s">
        <v>726</v>
      </c>
      <c r="D304" s="207" t="s">
        <v>163</v>
      </c>
      <c r="E304" s="208" t="s">
        <v>727</v>
      </c>
      <c r="F304" s="209" t="s">
        <v>728</v>
      </c>
      <c r="G304" s="210" t="s">
        <v>202</v>
      </c>
      <c r="H304" s="211">
        <v>2</v>
      </c>
      <c r="I304" s="212"/>
      <c r="J304" s="213">
        <f t="shared" si="65"/>
        <v>0</v>
      </c>
      <c r="K304" s="214"/>
      <c r="L304" s="35"/>
      <c r="M304" s="215" t="s">
        <v>1</v>
      </c>
      <c r="N304" s="216" t="s">
        <v>41</v>
      </c>
      <c r="O304" s="69"/>
      <c r="P304" s="217">
        <f t="shared" si="66"/>
        <v>0</v>
      </c>
      <c r="Q304" s="217">
        <v>0</v>
      </c>
      <c r="R304" s="217">
        <f t="shared" si="67"/>
        <v>0</v>
      </c>
      <c r="S304" s="217">
        <v>0.1104</v>
      </c>
      <c r="T304" s="218">
        <f t="shared" si="68"/>
        <v>0.2208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19" t="s">
        <v>264</v>
      </c>
      <c r="AT304" s="219" t="s">
        <v>163</v>
      </c>
      <c r="AU304" s="219" t="s">
        <v>88</v>
      </c>
      <c r="AY304" s="14" t="s">
        <v>159</v>
      </c>
      <c r="BE304" s="115">
        <f t="shared" si="69"/>
        <v>0</v>
      </c>
      <c r="BF304" s="115">
        <f t="shared" si="70"/>
        <v>0</v>
      </c>
      <c r="BG304" s="115">
        <f t="shared" si="71"/>
        <v>0</v>
      </c>
      <c r="BH304" s="115">
        <f t="shared" si="72"/>
        <v>0</v>
      </c>
      <c r="BI304" s="115">
        <f t="shared" si="73"/>
        <v>0</v>
      </c>
      <c r="BJ304" s="14" t="s">
        <v>88</v>
      </c>
      <c r="BK304" s="115">
        <f t="shared" si="74"/>
        <v>0</v>
      </c>
      <c r="BL304" s="14" t="s">
        <v>264</v>
      </c>
      <c r="BM304" s="219" t="s">
        <v>729</v>
      </c>
    </row>
    <row r="305" spans="1:65" s="2" customFormat="1" ht="24.2" customHeight="1">
      <c r="A305" s="32"/>
      <c r="B305" s="33"/>
      <c r="C305" s="207" t="s">
        <v>730</v>
      </c>
      <c r="D305" s="207" t="s">
        <v>163</v>
      </c>
      <c r="E305" s="208" t="s">
        <v>731</v>
      </c>
      <c r="F305" s="209" t="s">
        <v>732</v>
      </c>
      <c r="G305" s="210" t="s">
        <v>255</v>
      </c>
      <c r="H305" s="211">
        <v>0</v>
      </c>
      <c r="I305" s="212"/>
      <c r="J305" s="213">
        <f t="shared" si="65"/>
        <v>0</v>
      </c>
      <c r="K305" s="214"/>
      <c r="L305" s="35"/>
      <c r="M305" s="215" t="s">
        <v>1</v>
      </c>
      <c r="N305" s="216" t="s">
        <v>41</v>
      </c>
      <c r="O305" s="69"/>
      <c r="P305" s="217">
        <f t="shared" si="66"/>
        <v>0</v>
      </c>
      <c r="Q305" s="217">
        <v>0</v>
      </c>
      <c r="R305" s="217">
        <f t="shared" si="67"/>
        <v>0</v>
      </c>
      <c r="S305" s="217">
        <v>0</v>
      </c>
      <c r="T305" s="218">
        <f t="shared" si="68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19" t="s">
        <v>264</v>
      </c>
      <c r="AT305" s="219" t="s">
        <v>163</v>
      </c>
      <c r="AU305" s="219" t="s">
        <v>88</v>
      </c>
      <c r="AY305" s="14" t="s">
        <v>159</v>
      </c>
      <c r="BE305" s="115">
        <f t="shared" si="69"/>
        <v>0</v>
      </c>
      <c r="BF305" s="115">
        <f t="shared" si="70"/>
        <v>0</v>
      </c>
      <c r="BG305" s="115">
        <f t="shared" si="71"/>
        <v>0</v>
      </c>
      <c r="BH305" s="115">
        <f t="shared" si="72"/>
        <v>0</v>
      </c>
      <c r="BI305" s="115">
        <f t="shared" si="73"/>
        <v>0</v>
      </c>
      <c r="BJ305" s="14" t="s">
        <v>88</v>
      </c>
      <c r="BK305" s="115">
        <f t="shared" si="74"/>
        <v>0</v>
      </c>
      <c r="BL305" s="14" t="s">
        <v>264</v>
      </c>
      <c r="BM305" s="219" t="s">
        <v>733</v>
      </c>
    </row>
    <row r="306" spans="1:65" s="2" customFormat="1" ht="24.2" customHeight="1">
      <c r="A306" s="32"/>
      <c r="B306" s="33"/>
      <c r="C306" s="207" t="s">
        <v>734</v>
      </c>
      <c r="D306" s="207" t="s">
        <v>163</v>
      </c>
      <c r="E306" s="208" t="s">
        <v>735</v>
      </c>
      <c r="F306" s="209" t="s">
        <v>736</v>
      </c>
      <c r="G306" s="210" t="s">
        <v>255</v>
      </c>
      <c r="H306" s="211">
        <v>0</v>
      </c>
      <c r="I306" s="212"/>
      <c r="J306" s="213">
        <f t="shared" si="65"/>
        <v>0</v>
      </c>
      <c r="K306" s="214"/>
      <c r="L306" s="35"/>
      <c r="M306" s="215" t="s">
        <v>1</v>
      </c>
      <c r="N306" s="216" t="s">
        <v>41</v>
      </c>
      <c r="O306" s="69"/>
      <c r="P306" s="217">
        <f t="shared" si="66"/>
        <v>0</v>
      </c>
      <c r="Q306" s="217">
        <v>0</v>
      </c>
      <c r="R306" s="217">
        <f t="shared" si="67"/>
        <v>0</v>
      </c>
      <c r="S306" s="217">
        <v>0</v>
      </c>
      <c r="T306" s="218">
        <f t="shared" si="68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19" t="s">
        <v>264</v>
      </c>
      <c r="AT306" s="219" t="s">
        <v>163</v>
      </c>
      <c r="AU306" s="219" t="s">
        <v>88</v>
      </c>
      <c r="AY306" s="14" t="s">
        <v>159</v>
      </c>
      <c r="BE306" s="115">
        <f t="shared" si="69"/>
        <v>0</v>
      </c>
      <c r="BF306" s="115">
        <f t="shared" si="70"/>
        <v>0</v>
      </c>
      <c r="BG306" s="115">
        <f t="shared" si="71"/>
        <v>0</v>
      </c>
      <c r="BH306" s="115">
        <f t="shared" si="72"/>
        <v>0</v>
      </c>
      <c r="BI306" s="115">
        <f t="shared" si="73"/>
        <v>0</v>
      </c>
      <c r="BJ306" s="14" t="s">
        <v>88</v>
      </c>
      <c r="BK306" s="115">
        <f t="shared" si="74"/>
        <v>0</v>
      </c>
      <c r="BL306" s="14" t="s">
        <v>264</v>
      </c>
      <c r="BM306" s="219" t="s">
        <v>737</v>
      </c>
    </row>
    <row r="307" spans="1:65" s="2" customFormat="1" ht="24.2" customHeight="1">
      <c r="A307" s="32"/>
      <c r="B307" s="33"/>
      <c r="C307" s="207" t="s">
        <v>738</v>
      </c>
      <c r="D307" s="207" t="s">
        <v>163</v>
      </c>
      <c r="E307" s="208" t="s">
        <v>739</v>
      </c>
      <c r="F307" s="209" t="s">
        <v>740</v>
      </c>
      <c r="G307" s="210" t="s">
        <v>255</v>
      </c>
      <c r="H307" s="211">
        <v>0</v>
      </c>
      <c r="I307" s="212"/>
      <c r="J307" s="213">
        <f t="shared" si="65"/>
        <v>0</v>
      </c>
      <c r="K307" s="214"/>
      <c r="L307" s="35"/>
      <c r="M307" s="215" t="s">
        <v>1</v>
      </c>
      <c r="N307" s="216" t="s">
        <v>41</v>
      </c>
      <c r="O307" s="69"/>
      <c r="P307" s="217">
        <f t="shared" si="66"/>
        <v>0</v>
      </c>
      <c r="Q307" s="217">
        <v>0</v>
      </c>
      <c r="R307" s="217">
        <f t="shared" si="67"/>
        <v>0</v>
      </c>
      <c r="S307" s="217">
        <v>0</v>
      </c>
      <c r="T307" s="218">
        <f t="shared" si="68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19" t="s">
        <v>264</v>
      </c>
      <c r="AT307" s="219" t="s">
        <v>163</v>
      </c>
      <c r="AU307" s="219" t="s">
        <v>88</v>
      </c>
      <c r="AY307" s="14" t="s">
        <v>159</v>
      </c>
      <c r="BE307" s="115">
        <f t="shared" si="69"/>
        <v>0</v>
      </c>
      <c r="BF307" s="115">
        <f t="shared" si="70"/>
        <v>0</v>
      </c>
      <c r="BG307" s="115">
        <f t="shared" si="71"/>
        <v>0</v>
      </c>
      <c r="BH307" s="115">
        <f t="shared" si="72"/>
        <v>0</v>
      </c>
      <c r="BI307" s="115">
        <f t="shared" si="73"/>
        <v>0</v>
      </c>
      <c r="BJ307" s="14" t="s">
        <v>88</v>
      </c>
      <c r="BK307" s="115">
        <f t="shared" si="74"/>
        <v>0</v>
      </c>
      <c r="BL307" s="14" t="s">
        <v>264</v>
      </c>
      <c r="BM307" s="219" t="s">
        <v>741</v>
      </c>
    </row>
    <row r="308" spans="1:65" s="12" customFormat="1" ht="22.9" customHeight="1">
      <c r="B308" s="191"/>
      <c r="C308" s="192"/>
      <c r="D308" s="193" t="s">
        <v>74</v>
      </c>
      <c r="E308" s="205" t="s">
        <v>742</v>
      </c>
      <c r="F308" s="205" t="s">
        <v>743</v>
      </c>
      <c r="G308" s="192"/>
      <c r="H308" s="192"/>
      <c r="I308" s="195"/>
      <c r="J308" s="206">
        <f>BK308</f>
        <v>0</v>
      </c>
      <c r="K308" s="192"/>
      <c r="L308" s="197"/>
      <c r="M308" s="198"/>
      <c r="N308" s="199"/>
      <c r="O308" s="199"/>
      <c r="P308" s="200">
        <f>SUM(P309:P321)</f>
        <v>0</v>
      </c>
      <c r="Q308" s="199"/>
      <c r="R308" s="200">
        <f>SUM(R309:R321)</f>
        <v>0.71428493000000004</v>
      </c>
      <c r="S308" s="199"/>
      <c r="T308" s="201">
        <f>SUM(T309:T321)</f>
        <v>1.8400530799999997</v>
      </c>
      <c r="AR308" s="202" t="s">
        <v>88</v>
      </c>
      <c r="AT308" s="203" t="s">
        <v>74</v>
      </c>
      <c r="AU308" s="203" t="s">
        <v>82</v>
      </c>
      <c r="AY308" s="202" t="s">
        <v>159</v>
      </c>
      <c r="BK308" s="204">
        <f>SUM(BK309:BK321)</f>
        <v>0</v>
      </c>
    </row>
    <row r="309" spans="1:65" s="2" customFormat="1" ht="14.45" customHeight="1">
      <c r="A309" s="32"/>
      <c r="B309" s="33"/>
      <c r="C309" s="207" t="s">
        <v>744</v>
      </c>
      <c r="D309" s="207" t="s">
        <v>163</v>
      </c>
      <c r="E309" s="208" t="s">
        <v>745</v>
      </c>
      <c r="F309" s="209" t="s">
        <v>746</v>
      </c>
      <c r="G309" s="210" t="s">
        <v>166</v>
      </c>
      <c r="H309" s="211">
        <v>22.123999999999999</v>
      </c>
      <c r="I309" s="212"/>
      <c r="J309" s="213">
        <f t="shared" ref="J309:J321" si="75">ROUND(I309*H309,2)</f>
        <v>0</v>
      </c>
      <c r="K309" s="214"/>
      <c r="L309" s="35"/>
      <c r="M309" s="215" t="s">
        <v>1</v>
      </c>
      <c r="N309" s="216" t="s">
        <v>41</v>
      </c>
      <c r="O309" s="69"/>
      <c r="P309" s="217">
        <f t="shared" ref="P309:P321" si="76">O309*H309</f>
        <v>0</v>
      </c>
      <c r="Q309" s="217">
        <v>0</v>
      </c>
      <c r="R309" s="217">
        <f t="shared" ref="R309:R321" si="77">Q309*H309</f>
        <v>0</v>
      </c>
      <c r="S309" s="217">
        <v>0</v>
      </c>
      <c r="T309" s="218">
        <f t="shared" ref="T309:T321" si="78"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219" t="s">
        <v>264</v>
      </c>
      <c r="AT309" s="219" t="s">
        <v>163</v>
      </c>
      <c r="AU309" s="219" t="s">
        <v>88</v>
      </c>
      <c r="AY309" s="14" t="s">
        <v>159</v>
      </c>
      <c r="BE309" s="115">
        <f t="shared" ref="BE309:BE321" si="79">IF(N309="základní",J309,0)</f>
        <v>0</v>
      </c>
      <c r="BF309" s="115">
        <f t="shared" ref="BF309:BF321" si="80">IF(N309="snížená",J309,0)</f>
        <v>0</v>
      </c>
      <c r="BG309" s="115">
        <f t="shared" ref="BG309:BG321" si="81">IF(N309="zákl. přenesená",J309,0)</f>
        <v>0</v>
      </c>
      <c r="BH309" s="115">
        <f t="shared" ref="BH309:BH321" si="82">IF(N309="sníž. přenesená",J309,0)</f>
        <v>0</v>
      </c>
      <c r="BI309" s="115">
        <f t="shared" ref="BI309:BI321" si="83">IF(N309="nulová",J309,0)</f>
        <v>0</v>
      </c>
      <c r="BJ309" s="14" t="s">
        <v>88</v>
      </c>
      <c r="BK309" s="115">
        <f t="shared" ref="BK309:BK321" si="84">ROUND(I309*H309,2)</f>
        <v>0</v>
      </c>
      <c r="BL309" s="14" t="s">
        <v>264</v>
      </c>
      <c r="BM309" s="219" t="s">
        <v>747</v>
      </c>
    </row>
    <row r="310" spans="1:65" s="2" customFormat="1" ht="14.45" customHeight="1">
      <c r="A310" s="32"/>
      <c r="B310" s="33"/>
      <c r="C310" s="207" t="s">
        <v>748</v>
      </c>
      <c r="D310" s="207" t="s">
        <v>163</v>
      </c>
      <c r="E310" s="208" t="s">
        <v>749</v>
      </c>
      <c r="F310" s="209" t="s">
        <v>750</v>
      </c>
      <c r="G310" s="210" t="s">
        <v>166</v>
      </c>
      <c r="H310" s="211">
        <v>22.123999999999999</v>
      </c>
      <c r="I310" s="212"/>
      <c r="J310" s="213">
        <f t="shared" si="75"/>
        <v>0</v>
      </c>
      <c r="K310" s="214"/>
      <c r="L310" s="35"/>
      <c r="M310" s="215" t="s">
        <v>1</v>
      </c>
      <c r="N310" s="216" t="s">
        <v>41</v>
      </c>
      <c r="O310" s="69"/>
      <c r="P310" s="217">
        <f t="shared" si="76"/>
        <v>0</v>
      </c>
      <c r="Q310" s="217">
        <v>2.9999999999999997E-4</v>
      </c>
      <c r="R310" s="217">
        <f t="shared" si="77"/>
        <v>6.6371999999999994E-3</v>
      </c>
      <c r="S310" s="217">
        <v>0</v>
      </c>
      <c r="T310" s="218">
        <f t="shared" si="78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219" t="s">
        <v>264</v>
      </c>
      <c r="AT310" s="219" t="s">
        <v>163</v>
      </c>
      <c r="AU310" s="219" t="s">
        <v>88</v>
      </c>
      <c r="AY310" s="14" t="s">
        <v>159</v>
      </c>
      <c r="BE310" s="115">
        <f t="shared" si="79"/>
        <v>0</v>
      </c>
      <c r="BF310" s="115">
        <f t="shared" si="80"/>
        <v>0</v>
      </c>
      <c r="BG310" s="115">
        <f t="shared" si="81"/>
        <v>0</v>
      </c>
      <c r="BH310" s="115">
        <f t="shared" si="82"/>
        <v>0</v>
      </c>
      <c r="BI310" s="115">
        <f t="shared" si="83"/>
        <v>0</v>
      </c>
      <c r="BJ310" s="14" t="s">
        <v>88</v>
      </c>
      <c r="BK310" s="115">
        <f t="shared" si="84"/>
        <v>0</v>
      </c>
      <c r="BL310" s="14" t="s">
        <v>264</v>
      </c>
      <c r="BM310" s="219" t="s">
        <v>751</v>
      </c>
    </row>
    <row r="311" spans="1:65" s="2" customFormat="1" ht="14.45" customHeight="1">
      <c r="A311" s="32"/>
      <c r="B311" s="33"/>
      <c r="C311" s="207" t="s">
        <v>752</v>
      </c>
      <c r="D311" s="207" t="s">
        <v>163</v>
      </c>
      <c r="E311" s="208" t="s">
        <v>753</v>
      </c>
      <c r="F311" s="209" t="s">
        <v>754</v>
      </c>
      <c r="G311" s="210" t="s">
        <v>166</v>
      </c>
      <c r="H311" s="211">
        <v>22.123999999999999</v>
      </c>
      <c r="I311" s="212"/>
      <c r="J311" s="213">
        <f t="shared" si="75"/>
        <v>0</v>
      </c>
      <c r="K311" s="214"/>
      <c r="L311" s="35"/>
      <c r="M311" s="215" t="s">
        <v>1</v>
      </c>
      <c r="N311" s="216" t="s">
        <v>41</v>
      </c>
      <c r="O311" s="69"/>
      <c r="P311" s="217">
        <f t="shared" si="76"/>
        <v>0</v>
      </c>
      <c r="Q311" s="217">
        <v>4.4999999999999997E-3</v>
      </c>
      <c r="R311" s="217">
        <f t="shared" si="77"/>
        <v>9.9557999999999994E-2</v>
      </c>
      <c r="S311" s="217">
        <v>0</v>
      </c>
      <c r="T311" s="218">
        <f t="shared" si="78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19" t="s">
        <v>264</v>
      </c>
      <c r="AT311" s="219" t="s">
        <v>163</v>
      </c>
      <c r="AU311" s="219" t="s">
        <v>88</v>
      </c>
      <c r="AY311" s="14" t="s">
        <v>159</v>
      </c>
      <c r="BE311" s="115">
        <f t="shared" si="79"/>
        <v>0</v>
      </c>
      <c r="BF311" s="115">
        <f t="shared" si="80"/>
        <v>0</v>
      </c>
      <c r="BG311" s="115">
        <f t="shared" si="81"/>
        <v>0</v>
      </c>
      <c r="BH311" s="115">
        <f t="shared" si="82"/>
        <v>0</v>
      </c>
      <c r="BI311" s="115">
        <f t="shared" si="83"/>
        <v>0</v>
      </c>
      <c r="BJ311" s="14" t="s">
        <v>88</v>
      </c>
      <c r="BK311" s="115">
        <f t="shared" si="84"/>
        <v>0</v>
      </c>
      <c r="BL311" s="14" t="s">
        <v>264</v>
      </c>
      <c r="BM311" s="219" t="s">
        <v>755</v>
      </c>
    </row>
    <row r="312" spans="1:65" s="2" customFormat="1" ht="24.2" customHeight="1">
      <c r="A312" s="32"/>
      <c r="B312" s="33"/>
      <c r="C312" s="207" t="s">
        <v>756</v>
      </c>
      <c r="D312" s="207" t="s">
        <v>163</v>
      </c>
      <c r="E312" s="208" t="s">
        <v>757</v>
      </c>
      <c r="F312" s="209" t="s">
        <v>758</v>
      </c>
      <c r="G312" s="210" t="s">
        <v>236</v>
      </c>
      <c r="H312" s="211">
        <v>22.968</v>
      </c>
      <c r="I312" s="212"/>
      <c r="J312" s="213">
        <f t="shared" si="75"/>
        <v>0</v>
      </c>
      <c r="K312" s="214"/>
      <c r="L312" s="35"/>
      <c r="M312" s="215" t="s">
        <v>1</v>
      </c>
      <c r="N312" s="216" t="s">
        <v>41</v>
      </c>
      <c r="O312" s="69"/>
      <c r="P312" s="217">
        <f t="shared" si="76"/>
        <v>0</v>
      </c>
      <c r="Q312" s="217">
        <v>7.3999999999999999E-4</v>
      </c>
      <c r="R312" s="217">
        <f t="shared" si="77"/>
        <v>1.6996319999999999E-2</v>
      </c>
      <c r="S312" s="217">
        <v>0</v>
      </c>
      <c r="T312" s="218">
        <f t="shared" si="78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219" t="s">
        <v>264</v>
      </c>
      <c r="AT312" s="219" t="s">
        <v>163</v>
      </c>
      <c r="AU312" s="219" t="s">
        <v>88</v>
      </c>
      <c r="AY312" s="14" t="s">
        <v>159</v>
      </c>
      <c r="BE312" s="115">
        <f t="shared" si="79"/>
        <v>0</v>
      </c>
      <c r="BF312" s="115">
        <f t="shared" si="80"/>
        <v>0</v>
      </c>
      <c r="BG312" s="115">
        <f t="shared" si="81"/>
        <v>0</v>
      </c>
      <c r="BH312" s="115">
        <f t="shared" si="82"/>
        <v>0</v>
      </c>
      <c r="BI312" s="115">
        <f t="shared" si="83"/>
        <v>0</v>
      </c>
      <c r="BJ312" s="14" t="s">
        <v>88</v>
      </c>
      <c r="BK312" s="115">
        <f t="shared" si="84"/>
        <v>0</v>
      </c>
      <c r="BL312" s="14" t="s">
        <v>264</v>
      </c>
      <c r="BM312" s="219" t="s">
        <v>759</v>
      </c>
    </row>
    <row r="313" spans="1:65" s="2" customFormat="1" ht="24.2" customHeight="1">
      <c r="A313" s="32"/>
      <c r="B313" s="33"/>
      <c r="C313" s="207" t="s">
        <v>760</v>
      </c>
      <c r="D313" s="207" t="s">
        <v>163</v>
      </c>
      <c r="E313" s="208" t="s">
        <v>761</v>
      </c>
      <c r="F313" s="209" t="s">
        <v>762</v>
      </c>
      <c r="G313" s="210" t="s">
        <v>166</v>
      </c>
      <c r="H313" s="211">
        <v>22.123999999999999</v>
      </c>
      <c r="I313" s="212"/>
      <c r="J313" s="213">
        <f t="shared" si="75"/>
        <v>0</v>
      </c>
      <c r="K313" s="214"/>
      <c r="L313" s="35"/>
      <c r="M313" s="215" t="s">
        <v>1</v>
      </c>
      <c r="N313" s="216" t="s">
        <v>41</v>
      </c>
      <c r="O313" s="69"/>
      <c r="P313" s="217">
        <f t="shared" si="76"/>
        <v>0</v>
      </c>
      <c r="Q313" s="217">
        <v>0</v>
      </c>
      <c r="R313" s="217">
        <f t="shared" si="77"/>
        <v>0</v>
      </c>
      <c r="S313" s="217">
        <v>8.3169999999999994E-2</v>
      </c>
      <c r="T313" s="218">
        <f t="shared" si="78"/>
        <v>1.8400530799999997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19" t="s">
        <v>264</v>
      </c>
      <c r="AT313" s="219" t="s">
        <v>163</v>
      </c>
      <c r="AU313" s="219" t="s">
        <v>88</v>
      </c>
      <c r="AY313" s="14" t="s">
        <v>159</v>
      </c>
      <c r="BE313" s="115">
        <f t="shared" si="79"/>
        <v>0</v>
      </c>
      <c r="BF313" s="115">
        <f t="shared" si="80"/>
        <v>0</v>
      </c>
      <c r="BG313" s="115">
        <f t="shared" si="81"/>
        <v>0</v>
      </c>
      <c r="BH313" s="115">
        <f t="shared" si="82"/>
        <v>0</v>
      </c>
      <c r="BI313" s="115">
        <f t="shared" si="83"/>
        <v>0</v>
      </c>
      <c r="BJ313" s="14" t="s">
        <v>88</v>
      </c>
      <c r="BK313" s="115">
        <f t="shared" si="84"/>
        <v>0</v>
      </c>
      <c r="BL313" s="14" t="s">
        <v>264</v>
      </c>
      <c r="BM313" s="219" t="s">
        <v>763</v>
      </c>
    </row>
    <row r="314" spans="1:65" s="2" customFormat="1" ht="37.9" customHeight="1">
      <c r="A314" s="32"/>
      <c r="B314" s="33"/>
      <c r="C314" s="207" t="s">
        <v>764</v>
      </c>
      <c r="D314" s="207" t="s">
        <v>163</v>
      </c>
      <c r="E314" s="208" t="s">
        <v>765</v>
      </c>
      <c r="F314" s="209" t="s">
        <v>766</v>
      </c>
      <c r="G314" s="210" t="s">
        <v>166</v>
      </c>
      <c r="H314" s="211">
        <v>15.861000000000001</v>
      </c>
      <c r="I314" s="212"/>
      <c r="J314" s="213">
        <f t="shared" si="75"/>
        <v>0</v>
      </c>
      <c r="K314" s="214"/>
      <c r="L314" s="35"/>
      <c r="M314" s="215" t="s">
        <v>1</v>
      </c>
      <c r="N314" s="216" t="s">
        <v>41</v>
      </c>
      <c r="O314" s="69"/>
      <c r="P314" s="217">
        <f t="shared" si="76"/>
        <v>0</v>
      </c>
      <c r="Q314" s="217">
        <v>5.8100000000000001E-3</v>
      </c>
      <c r="R314" s="217">
        <f t="shared" si="77"/>
        <v>9.2152410000000004E-2</v>
      </c>
      <c r="S314" s="217">
        <v>0</v>
      </c>
      <c r="T314" s="218">
        <f t="shared" si="78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219" t="s">
        <v>264</v>
      </c>
      <c r="AT314" s="219" t="s">
        <v>163</v>
      </c>
      <c r="AU314" s="219" t="s">
        <v>88</v>
      </c>
      <c r="AY314" s="14" t="s">
        <v>159</v>
      </c>
      <c r="BE314" s="115">
        <f t="shared" si="79"/>
        <v>0</v>
      </c>
      <c r="BF314" s="115">
        <f t="shared" si="80"/>
        <v>0</v>
      </c>
      <c r="BG314" s="115">
        <f t="shared" si="81"/>
        <v>0</v>
      </c>
      <c r="BH314" s="115">
        <f t="shared" si="82"/>
        <v>0</v>
      </c>
      <c r="BI314" s="115">
        <f t="shared" si="83"/>
        <v>0</v>
      </c>
      <c r="BJ314" s="14" t="s">
        <v>88</v>
      </c>
      <c r="BK314" s="115">
        <f t="shared" si="84"/>
        <v>0</v>
      </c>
      <c r="BL314" s="14" t="s">
        <v>264</v>
      </c>
      <c r="BM314" s="219" t="s">
        <v>767</v>
      </c>
    </row>
    <row r="315" spans="1:65" s="2" customFormat="1" ht="24.2" customHeight="1">
      <c r="A315" s="32"/>
      <c r="B315" s="33"/>
      <c r="C315" s="220" t="s">
        <v>768</v>
      </c>
      <c r="D315" s="220" t="s">
        <v>339</v>
      </c>
      <c r="E315" s="221" t="s">
        <v>769</v>
      </c>
      <c r="F315" s="222" t="s">
        <v>770</v>
      </c>
      <c r="G315" s="223" t="s">
        <v>166</v>
      </c>
      <c r="H315" s="224">
        <v>20.064</v>
      </c>
      <c r="I315" s="225"/>
      <c r="J315" s="226">
        <f t="shared" si="75"/>
        <v>0</v>
      </c>
      <c r="K315" s="227"/>
      <c r="L315" s="228"/>
      <c r="M315" s="229" t="s">
        <v>1</v>
      </c>
      <c r="N315" s="230" t="s">
        <v>41</v>
      </c>
      <c r="O315" s="69"/>
      <c r="P315" s="217">
        <f t="shared" si="76"/>
        <v>0</v>
      </c>
      <c r="Q315" s="217">
        <v>1.9199999999999998E-2</v>
      </c>
      <c r="R315" s="217">
        <f t="shared" si="77"/>
        <v>0.38522879999999998</v>
      </c>
      <c r="S315" s="217">
        <v>0</v>
      </c>
      <c r="T315" s="218">
        <f t="shared" si="78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219" t="s">
        <v>342</v>
      </c>
      <c r="AT315" s="219" t="s">
        <v>339</v>
      </c>
      <c r="AU315" s="219" t="s">
        <v>88</v>
      </c>
      <c r="AY315" s="14" t="s">
        <v>159</v>
      </c>
      <c r="BE315" s="115">
        <f t="shared" si="79"/>
        <v>0</v>
      </c>
      <c r="BF315" s="115">
        <f t="shared" si="80"/>
        <v>0</v>
      </c>
      <c r="BG315" s="115">
        <f t="shared" si="81"/>
        <v>0</v>
      </c>
      <c r="BH315" s="115">
        <f t="shared" si="82"/>
        <v>0</v>
      </c>
      <c r="BI315" s="115">
        <f t="shared" si="83"/>
        <v>0</v>
      </c>
      <c r="BJ315" s="14" t="s">
        <v>88</v>
      </c>
      <c r="BK315" s="115">
        <f t="shared" si="84"/>
        <v>0</v>
      </c>
      <c r="BL315" s="14" t="s">
        <v>264</v>
      </c>
      <c r="BM315" s="219" t="s">
        <v>771</v>
      </c>
    </row>
    <row r="316" spans="1:65" s="2" customFormat="1" ht="24.2" customHeight="1">
      <c r="A316" s="32"/>
      <c r="B316" s="33"/>
      <c r="C316" s="207" t="s">
        <v>772</v>
      </c>
      <c r="D316" s="207" t="s">
        <v>163</v>
      </c>
      <c r="E316" s="208" t="s">
        <v>773</v>
      </c>
      <c r="F316" s="209" t="s">
        <v>774</v>
      </c>
      <c r="G316" s="210" t="s">
        <v>166</v>
      </c>
      <c r="H316" s="211">
        <v>6.2629999999999999</v>
      </c>
      <c r="I316" s="212"/>
      <c r="J316" s="213">
        <f t="shared" si="75"/>
        <v>0</v>
      </c>
      <c r="K316" s="214"/>
      <c r="L316" s="35"/>
      <c r="M316" s="215" t="s">
        <v>1</v>
      </c>
      <c r="N316" s="216" t="s">
        <v>41</v>
      </c>
      <c r="O316" s="69"/>
      <c r="P316" s="217">
        <f t="shared" si="76"/>
        <v>0</v>
      </c>
      <c r="Q316" s="217">
        <v>1.8E-3</v>
      </c>
      <c r="R316" s="217">
        <f t="shared" si="77"/>
        <v>1.1273399999999999E-2</v>
      </c>
      <c r="S316" s="217">
        <v>0</v>
      </c>
      <c r="T316" s="218">
        <f t="shared" si="78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19" t="s">
        <v>264</v>
      </c>
      <c r="AT316" s="219" t="s">
        <v>163</v>
      </c>
      <c r="AU316" s="219" t="s">
        <v>88</v>
      </c>
      <c r="AY316" s="14" t="s">
        <v>159</v>
      </c>
      <c r="BE316" s="115">
        <f t="shared" si="79"/>
        <v>0</v>
      </c>
      <c r="BF316" s="115">
        <f t="shared" si="80"/>
        <v>0</v>
      </c>
      <c r="BG316" s="115">
        <f t="shared" si="81"/>
        <v>0</v>
      </c>
      <c r="BH316" s="115">
        <f t="shared" si="82"/>
        <v>0</v>
      </c>
      <c r="BI316" s="115">
        <f t="shared" si="83"/>
        <v>0</v>
      </c>
      <c r="BJ316" s="14" t="s">
        <v>88</v>
      </c>
      <c r="BK316" s="115">
        <f t="shared" si="84"/>
        <v>0</v>
      </c>
      <c r="BL316" s="14" t="s">
        <v>264</v>
      </c>
      <c r="BM316" s="219" t="s">
        <v>775</v>
      </c>
    </row>
    <row r="317" spans="1:65" s="2" customFormat="1" ht="37.9" customHeight="1">
      <c r="A317" s="32"/>
      <c r="B317" s="33"/>
      <c r="C317" s="220" t="s">
        <v>776</v>
      </c>
      <c r="D317" s="220" t="s">
        <v>339</v>
      </c>
      <c r="E317" s="221" t="s">
        <v>777</v>
      </c>
      <c r="F317" s="222" t="s">
        <v>778</v>
      </c>
      <c r="G317" s="223" t="s">
        <v>166</v>
      </c>
      <c r="H317" s="224">
        <v>7.2140000000000004</v>
      </c>
      <c r="I317" s="225"/>
      <c r="J317" s="226">
        <f t="shared" si="75"/>
        <v>0</v>
      </c>
      <c r="K317" s="227"/>
      <c r="L317" s="228"/>
      <c r="M317" s="229" t="s">
        <v>1</v>
      </c>
      <c r="N317" s="230" t="s">
        <v>41</v>
      </c>
      <c r="O317" s="69"/>
      <c r="P317" s="217">
        <f t="shared" si="76"/>
        <v>0</v>
      </c>
      <c r="Q317" s="217">
        <v>1.4200000000000001E-2</v>
      </c>
      <c r="R317" s="217">
        <f t="shared" si="77"/>
        <v>0.10243880000000001</v>
      </c>
      <c r="S317" s="217">
        <v>0</v>
      </c>
      <c r="T317" s="218">
        <f t="shared" si="78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219" t="s">
        <v>779</v>
      </c>
      <c r="AT317" s="219" t="s">
        <v>339</v>
      </c>
      <c r="AU317" s="219" t="s">
        <v>88</v>
      </c>
      <c r="AY317" s="14" t="s">
        <v>159</v>
      </c>
      <c r="BE317" s="115">
        <f t="shared" si="79"/>
        <v>0</v>
      </c>
      <c r="BF317" s="115">
        <f t="shared" si="80"/>
        <v>0</v>
      </c>
      <c r="BG317" s="115">
        <f t="shared" si="81"/>
        <v>0</v>
      </c>
      <c r="BH317" s="115">
        <f t="shared" si="82"/>
        <v>0</v>
      </c>
      <c r="BI317" s="115">
        <f t="shared" si="83"/>
        <v>0</v>
      </c>
      <c r="BJ317" s="14" t="s">
        <v>88</v>
      </c>
      <c r="BK317" s="115">
        <f t="shared" si="84"/>
        <v>0</v>
      </c>
      <c r="BL317" s="14" t="s">
        <v>167</v>
      </c>
      <c r="BM317" s="219" t="s">
        <v>780</v>
      </c>
    </row>
    <row r="318" spans="1:65" s="2" customFormat="1" ht="37.9" customHeight="1">
      <c r="A318" s="32"/>
      <c r="B318" s="33"/>
      <c r="C318" s="207" t="s">
        <v>781</v>
      </c>
      <c r="D318" s="207" t="s">
        <v>163</v>
      </c>
      <c r="E318" s="208" t="s">
        <v>782</v>
      </c>
      <c r="F318" s="209" t="s">
        <v>783</v>
      </c>
      <c r="G318" s="210" t="s">
        <v>166</v>
      </c>
      <c r="H318" s="211">
        <v>4.1109999999999998</v>
      </c>
      <c r="I318" s="212"/>
      <c r="J318" s="213">
        <f t="shared" si="75"/>
        <v>0</v>
      </c>
      <c r="K318" s="214"/>
      <c r="L318" s="35"/>
      <c r="M318" s="215" t="s">
        <v>1</v>
      </c>
      <c r="N318" s="216" t="s">
        <v>41</v>
      </c>
      <c r="O318" s="69"/>
      <c r="P318" s="217">
        <f t="shared" si="76"/>
        <v>0</v>
      </c>
      <c r="Q318" s="217">
        <v>0</v>
      </c>
      <c r="R318" s="217">
        <f t="shared" si="77"/>
        <v>0</v>
      </c>
      <c r="S318" s="217">
        <v>0</v>
      </c>
      <c r="T318" s="218">
        <f t="shared" si="78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219" t="s">
        <v>264</v>
      </c>
      <c r="AT318" s="219" t="s">
        <v>163</v>
      </c>
      <c r="AU318" s="219" t="s">
        <v>88</v>
      </c>
      <c r="AY318" s="14" t="s">
        <v>159</v>
      </c>
      <c r="BE318" s="115">
        <f t="shared" si="79"/>
        <v>0</v>
      </c>
      <c r="BF318" s="115">
        <f t="shared" si="80"/>
        <v>0</v>
      </c>
      <c r="BG318" s="115">
        <f t="shared" si="81"/>
        <v>0</v>
      </c>
      <c r="BH318" s="115">
        <f t="shared" si="82"/>
        <v>0</v>
      </c>
      <c r="BI318" s="115">
        <f t="shared" si="83"/>
        <v>0</v>
      </c>
      <c r="BJ318" s="14" t="s">
        <v>88</v>
      </c>
      <c r="BK318" s="115">
        <f t="shared" si="84"/>
        <v>0</v>
      </c>
      <c r="BL318" s="14" t="s">
        <v>264</v>
      </c>
      <c r="BM318" s="219" t="s">
        <v>784</v>
      </c>
    </row>
    <row r="319" spans="1:65" s="2" customFormat="1" ht="24.2" customHeight="1">
      <c r="A319" s="32"/>
      <c r="B319" s="33"/>
      <c r="C319" s="207" t="s">
        <v>785</v>
      </c>
      <c r="D319" s="207" t="s">
        <v>163</v>
      </c>
      <c r="E319" s="208" t="s">
        <v>786</v>
      </c>
      <c r="F319" s="209" t="s">
        <v>787</v>
      </c>
      <c r="G319" s="210" t="s">
        <v>255</v>
      </c>
      <c r="H319" s="211">
        <v>0.61199999999999999</v>
      </c>
      <c r="I319" s="212"/>
      <c r="J319" s="213">
        <f t="shared" si="75"/>
        <v>0</v>
      </c>
      <c r="K319" s="214"/>
      <c r="L319" s="35"/>
      <c r="M319" s="215" t="s">
        <v>1</v>
      </c>
      <c r="N319" s="216" t="s">
        <v>41</v>
      </c>
      <c r="O319" s="69"/>
      <c r="P319" s="217">
        <f t="shared" si="76"/>
        <v>0</v>
      </c>
      <c r="Q319" s="217">
        <v>0</v>
      </c>
      <c r="R319" s="217">
        <f t="shared" si="77"/>
        <v>0</v>
      </c>
      <c r="S319" s="217">
        <v>0</v>
      </c>
      <c r="T319" s="218">
        <f t="shared" si="78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219" t="s">
        <v>264</v>
      </c>
      <c r="AT319" s="219" t="s">
        <v>163</v>
      </c>
      <c r="AU319" s="219" t="s">
        <v>88</v>
      </c>
      <c r="AY319" s="14" t="s">
        <v>159</v>
      </c>
      <c r="BE319" s="115">
        <f t="shared" si="79"/>
        <v>0</v>
      </c>
      <c r="BF319" s="115">
        <f t="shared" si="80"/>
        <v>0</v>
      </c>
      <c r="BG319" s="115">
        <f t="shared" si="81"/>
        <v>0</v>
      </c>
      <c r="BH319" s="115">
        <f t="shared" si="82"/>
        <v>0</v>
      </c>
      <c r="BI319" s="115">
        <f t="shared" si="83"/>
        <v>0</v>
      </c>
      <c r="BJ319" s="14" t="s">
        <v>88</v>
      </c>
      <c r="BK319" s="115">
        <f t="shared" si="84"/>
        <v>0</v>
      </c>
      <c r="BL319" s="14" t="s">
        <v>264</v>
      </c>
      <c r="BM319" s="219" t="s">
        <v>788</v>
      </c>
    </row>
    <row r="320" spans="1:65" s="2" customFormat="1" ht="24.2" customHeight="1">
      <c r="A320" s="32"/>
      <c r="B320" s="33"/>
      <c r="C320" s="207" t="s">
        <v>789</v>
      </c>
      <c r="D320" s="207" t="s">
        <v>163</v>
      </c>
      <c r="E320" s="208" t="s">
        <v>790</v>
      </c>
      <c r="F320" s="209" t="s">
        <v>791</v>
      </c>
      <c r="G320" s="210" t="s">
        <v>255</v>
      </c>
      <c r="H320" s="211">
        <v>0.61199999999999999</v>
      </c>
      <c r="I320" s="212"/>
      <c r="J320" s="213">
        <f t="shared" si="75"/>
        <v>0</v>
      </c>
      <c r="K320" s="214"/>
      <c r="L320" s="35"/>
      <c r="M320" s="215" t="s">
        <v>1</v>
      </c>
      <c r="N320" s="216" t="s">
        <v>41</v>
      </c>
      <c r="O320" s="69"/>
      <c r="P320" s="217">
        <f t="shared" si="76"/>
        <v>0</v>
      </c>
      <c r="Q320" s="217">
        <v>0</v>
      </c>
      <c r="R320" s="217">
        <f t="shared" si="77"/>
        <v>0</v>
      </c>
      <c r="S320" s="217">
        <v>0</v>
      </c>
      <c r="T320" s="218">
        <f t="shared" si="78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19" t="s">
        <v>264</v>
      </c>
      <c r="AT320" s="219" t="s">
        <v>163</v>
      </c>
      <c r="AU320" s="219" t="s">
        <v>88</v>
      </c>
      <c r="AY320" s="14" t="s">
        <v>159</v>
      </c>
      <c r="BE320" s="115">
        <f t="shared" si="79"/>
        <v>0</v>
      </c>
      <c r="BF320" s="115">
        <f t="shared" si="80"/>
        <v>0</v>
      </c>
      <c r="BG320" s="115">
        <f t="shared" si="81"/>
        <v>0</v>
      </c>
      <c r="BH320" s="115">
        <f t="shared" si="82"/>
        <v>0</v>
      </c>
      <c r="BI320" s="115">
        <f t="shared" si="83"/>
        <v>0</v>
      </c>
      <c r="BJ320" s="14" t="s">
        <v>88</v>
      </c>
      <c r="BK320" s="115">
        <f t="shared" si="84"/>
        <v>0</v>
      </c>
      <c r="BL320" s="14" t="s">
        <v>264</v>
      </c>
      <c r="BM320" s="219" t="s">
        <v>792</v>
      </c>
    </row>
    <row r="321" spans="1:65" s="2" customFormat="1" ht="24.2" customHeight="1">
      <c r="A321" s="32"/>
      <c r="B321" s="33"/>
      <c r="C321" s="207" t="s">
        <v>793</v>
      </c>
      <c r="D321" s="207" t="s">
        <v>163</v>
      </c>
      <c r="E321" s="208" t="s">
        <v>794</v>
      </c>
      <c r="F321" s="209" t="s">
        <v>795</v>
      </c>
      <c r="G321" s="210" t="s">
        <v>255</v>
      </c>
      <c r="H321" s="211">
        <v>0.61199999999999999</v>
      </c>
      <c r="I321" s="212"/>
      <c r="J321" s="213">
        <f t="shared" si="75"/>
        <v>0</v>
      </c>
      <c r="K321" s="214"/>
      <c r="L321" s="35"/>
      <c r="M321" s="215" t="s">
        <v>1</v>
      </c>
      <c r="N321" s="216" t="s">
        <v>41</v>
      </c>
      <c r="O321" s="69"/>
      <c r="P321" s="217">
        <f t="shared" si="76"/>
        <v>0</v>
      </c>
      <c r="Q321" s="217">
        <v>0</v>
      </c>
      <c r="R321" s="217">
        <f t="shared" si="77"/>
        <v>0</v>
      </c>
      <c r="S321" s="217">
        <v>0</v>
      </c>
      <c r="T321" s="218">
        <f t="shared" si="78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219" t="s">
        <v>264</v>
      </c>
      <c r="AT321" s="219" t="s">
        <v>163</v>
      </c>
      <c r="AU321" s="219" t="s">
        <v>88</v>
      </c>
      <c r="AY321" s="14" t="s">
        <v>159</v>
      </c>
      <c r="BE321" s="115">
        <f t="shared" si="79"/>
        <v>0</v>
      </c>
      <c r="BF321" s="115">
        <f t="shared" si="80"/>
        <v>0</v>
      </c>
      <c r="BG321" s="115">
        <f t="shared" si="81"/>
        <v>0</v>
      </c>
      <c r="BH321" s="115">
        <f t="shared" si="82"/>
        <v>0</v>
      </c>
      <c r="BI321" s="115">
        <f t="shared" si="83"/>
        <v>0</v>
      </c>
      <c r="BJ321" s="14" t="s">
        <v>88</v>
      </c>
      <c r="BK321" s="115">
        <f t="shared" si="84"/>
        <v>0</v>
      </c>
      <c r="BL321" s="14" t="s">
        <v>264</v>
      </c>
      <c r="BM321" s="219" t="s">
        <v>796</v>
      </c>
    </row>
    <row r="322" spans="1:65" s="12" customFormat="1" ht="22.9" customHeight="1">
      <c r="B322" s="191"/>
      <c r="C322" s="192"/>
      <c r="D322" s="193" t="s">
        <v>74</v>
      </c>
      <c r="E322" s="205" t="s">
        <v>797</v>
      </c>
      <c r="F322" s="205" t="s">
        <v>798</v>
      </c>
      <c r="G322" s="192"/>
      <c r="H322" s="192"/>
      <c r="I322" s="195"/>
      <c r="J322" s="206">
        <f>BK322</f>
        <v>0</v>
      </c>
      <c r="K322" s="192"/>
      <c r="L322" s="197"/>
      <c r="M322" s="198"/>
      <c r="N322" s="199"/>
      <c r="O322" s="199"/>
      <c r="P322" s="200">
        <f>SUM(P323:P334)</f>
        <v>0</v>
      </c>
      <c r="Q322" s="199"/>
      <c r="R322" s="200">
        <f>SUM(R323:R334)</f>
        <v>1.2468870299999999</v>
      </c>
      <c r="S322" s="199"/>
      <c r="T322" s="201">
        <f>SUM(T323:T334)</f>
        <v>1.0728009999999999</v>
      </c>
      <c r="AR322" s="202" t="s">
        <v>88</v>
      </c>
      <c r="AT322" s="203" t="s">
        <v>74</v>
      </c>
      <c r="AU322" s="203" t="s">
        <v>82</v>
      </c>
      <c r="AY322" s="202" t="s">
        <v>159</v>
      </c>
      <c r="BK322" s="204">
        <f>SUM(BK323:BK334)</f>
        <v>0</v>
      </c>
    </row>
    <row r="323" spans="1:65" s="2" customFormat="1" ht="14.45" customHeight="1">
      <c r="A323" s="32"/>
      <c r="B323" s="33"/>
      <c r="C323" s="207" t="s">
        <v>88</v>
      </c>
      <c r="D323" s="207" t="s">
        <v>163</v>
      </c>
      <c r="E323" s="208" t="s">
        <v>799</v>
      </c>
      <c r="F323" s="209" t="s">
        <v>800</v>
      </c>
      <c r="G323" s="210" t="s">
        <v>236</v>
      </c>
      <c r="H323" s="211">
        <v>37.125999999999998</v>
      </c>
      <c r="I323" s="212"/>
      <c r="J323" s="213">
        <f t="shared" ref="J323:J334" si="85">ROUND(I323*H323,2)</f>
        <v>0</v>
      </c>
      <c r="K323" s="214"/>
      <c r="L323" s="35"/>
      <c r="M323" s="215" t="s">
        <v>1</v>
      </c>
      <c r="N323" s="216" t="s">
        <v>41</v>
      </c>
      <c r="O323" s="69"/>
      <c r="P323" s="217">
        <f t="shared" ref="P323:P334" si="86">O323*H323</f>
        <v>0</v>
      </c>
      <c r="Q323" s="217">
        <v>0</v>
      </c>
      <c r="R323" s="217">
        <f t="shared" ref="R323:R334" si="87">Q323*H323</f>
        <v>0</v>
      </c>
      <c r="S323" s="217">
        <v>1E-3</v>
      </c>
      <c r="T323" s="218">
        <f t="shared" ref="T323:T334" si="88">S323*H323</f>
        <v>3.7125999999999999E-2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219" t="s">
        <v>264</v>
      </c>
      <c r="AT323" s="219" t="s">
        <v>163</v>
      </c>
      <c r="AU323" s="219" t="s">
        <v>88</v>
      </c>
      <c r="AY323" s="14" t="s">
        <v>159</v>
      </c>
      <c r="BE323" s="115">
        <f t="shared" ref="BE323:BE334" si="89">IF(N323="základní",J323,0)</f>
        <v>0</v>
      </c>
      <c r="BF323" s="115">
        <f t="shared" ref="BF323:BF334" si="90">IF(N323="snížená",J323,0)</f>
        <v>0</v>
      </c>
      <c r="BG323" s="115">
        <f t="shared" ref="BG323:BG334" si="91">IF(N323="zákl. přenesená",J323,0)</f>
        <v>0</v>
      </c>
      <c r="BH323" s="115">
        <f t="shared" ref="BH323:BH334" si="92">IF(N323="sníž. přenesená",J323,0)</f>
        <v>0</v>
      </c>
      <c r="BI323" s="115">
        <f t="shared" ref="BI323:BI334" si="93">IF(N323="nulová",J323,0)</f>
        <v>0</v>
      </c>
      <c r="BJ323" s="14" t="s">
        <v>88</v>
      </c>
      <c r="BK323" s="115">
        <f t="shared" ref="BK323:BK334" si="94">ROUND(I323*H323,2)</f>
        <v>0</v>
      </c>
      <c r="BL323" s="14" t="s">
        <v>264</v>
      </c>
      <c r="BM323" s="219" t="s">
        <v>801</v>
      </c>
    </row>
    <row r="324" spans="1:65" s="2" customFormat="1" ht="24.2" customHeight="1">
      <c r="A324" s="32"/>
      <c r="B324" s="33"/>
      <c r="C324" s="207" t="s">
        <v>160</v>
      </c>
      <c r="D324" s="207" t="s">
        <v>163</v>
      </c>
      <c r="E324" s="208" t="s">
        <v>802</v>
      </c>
      <c r="F324" s="209" t="s">
        <v>803</v>
      </c>
      <c r="G324" s="210" t="s">
        <v>236</v>
      </c>
      <c r="H324" s="211">
        <v>37.125999999999998</v>
      </c>
      <c r="I324" s="212"/>
      <c r="J324" s="213">
        <f t="shared" si="85"/>
        <v>0</v>
      </c>
      <c r="K324" s="214"/>
      <c r="L324" s="35"/>
      <c r="M324" s="215" t="s">
        <v>1</v>
      </c>
      <c r="N324" s="216" t="s">
        <v>41</v>
      </c>
      <c r="O324" s="69"/>
      <c r="P324" s="217">
        <f t="shared" si="86"/>
        <v>0</v>
      </c>
      <c r="Q324" s="217">
        <v>3.0000000000000001E-5</v>
      </c>
      <c r="R324" s="217">
        <f t="shared" si="87"/>
        <v>1.11378E-3</v>
      </c>
      <c r="S324" s="217">
        <v>0</v>
      </c>
      <c r="T324" s="218">
        <f t="shared" si="88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219" t="s">
        <v>264</v>
      </c>
      <c r="AT324" s="219" t="s">
        <v>163</v>
      </c>
      <c r="AU324" s="219" t="s">
        <v>88</v>
      </c>
      <c r="AY324" s="14" t="s">
        <v>159</v>
      </c>
      <c r="BE324" s="115">
        <f t="shared" si="89"/>
        <v>0</v>
      </c>
      <c r="BF324" s="115">
        <f t="shared" si="90"/>
        <v>0</v>
      </c>
      <c r="BG324" s="115">
        <f t="shared" si="91"/>
        <v>0</v>
      </c>
      <c r="BH324" s="115">
        <f t="shared" si="92"/>
        <v>0</v>
      </c>
      <c r="BI324" s="115">
        <f t="shared" si="93"/>
        <v>0</v>
      </c>
      <c r="BJ324" s="14" t="s">
        <v>88</v>
      </c>
      <c r="BK324" s="115">
        <f t="shared" si="94"/>
        <v>0</v>
      </c>
      <c r="BL324" s="14" t="s">
        <v>264</v>
      </c>
      <c r="BM324" s="219" t="s">
        <v>804</v>
      </c>
    </row>
    <row r="325" spans="1:65" s="2" customFormat="1" ht="14.45" customHeight="1">
      <c r="A325" s="32"/>
      <c r="B325" s="33"/>
      <c r="C325" s="220" t="s">
        <v>167</v>
      </c>
      <c r="D325" s="220" t="s">
        <v>339</v>
      </c>
      <c r="E325" s="221" t="s">
        <v>805</v>
      </c>
      <c r="F325" s="222" t="s">
        <v>806</v>
      </c>
      <c r="G325" s="223" t="s">
        <v>236</v>
      </c>
      <c r="H325" s="224">
        <v>38.981999999999999</v>
      </c>
      <c r="I325" s="225"/>
      <c r="J325" s="226">
        <f t="shared" si="85"/>
        <v>0</v>
      </c>
      <c r="K325" s="227"/>
      <c r="L325" s="228"/>
      <c r="M325" s="229" t="s">
        <v>1</v>
      </c>
      <c r="N325" s="230" t="s">
        <v>41</v>
      </c>
      <c r="O325" s="69"/>
      <c r="P325" s="217">
        <f t="shared" si="86"/>
        <v>0</v>
      </c>
      <c r="Q325" s="217">
        <v>2.0000000000000001E-4</v>
      </c>
      <c r="R325" s="217">
        <f t="shared" si="87"/>
        <v>7.7964000000000002E-3</v>
      </c>
      <c r="S325" s="217">
        <v>0</v>
      </c>
      <c r="T325" s="218">
        <f t="shared" si="88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219" t="s">
        <v>342</v>
      </c>
      <c r="AT325" s="219" t="s">
        <v>339</v>
      </c>
      <c r="AU325" s="219" t="s">
        <v>88</v>
      </c>
      <c r="AY325" s="14" t="s">
        <v>159</v>
      </c>
      <c r="BE325" s="115">
        <f t="shared" si="89"/>
        <v>0</v>
      </c>
      <c r="BF325" s="115">
        <f t="shared" si="90"/>
        <v>0</v>
      </c>
      <c r="BG325" s="115">
        <f t="shared" si="91"/>
        <v>0</v>
      </c>
      <c r="BH325" s="115">
        <f t="shared" si="92"/>
        <v>0</v>
      </c>
      <c r="BI325" s="115">
        <f t="shared" si="93"/>
        <v>0</v>
      </c>
      <c r="BJ325" s="14" t="s">
        <v>88</v>
      </c>
      <c r="BK325" s="115">
        <f t="shared" si="94"/>
        <v>0</v>
      </c>
      <c r="BL325" s="14" t="s">
        <v>264</v>
      </c>
      <c r="BM325" s="219" t="s">
        <v>807</v>
      </c>
    </row>
    <row r="326" spans="1:65" s="2" customFormat="1" ht="24.2" customHeight="1">
      <c r="A326" s="32"/>
      <c r="B326" s="33"/>
      <c r="C326" s="207" t="s">
        <v>808</v>
      </c>
      <c r="D326" s="207" t="s">
        <v>163</v>
      </c>
      <c r="E326" s="208" t="s">
        <v>809</v>
      </c>
      <c r="F326" s="209" t="s">
        <v>810</v>
      </c>
      <c r="G326" s="210" t="s">
        <v>166</v>
      </c>
      <c r="H326" s="211">
        <v>69.045000000000002</v>
      </c>
      <c r="I326" s="212"/>
      <c r="J326" s="213">
        <f t="shared" si="85"/>
        <v>0</v>
      </c>
      <c r="K326" s="214"/>
      <c r="L326" s="35"/>
      <c r="M326" s="215" t="s">
        <v>1</v>
      </c>
      <c r="N326" s="216" t="s">
        <v>41</v>
      </c>
      <c r="O326" s="69"/>
      <c r="P326" s="217">
        <f t="shared" si="86"/>
        <v>0</v>
      </c>
      <c r="Q326" s="217">
        <v>1.7610000000000001E-2</v>
      </c>
      <c r="R326" s="217">
        <f t="shared" si="87"/>
        <v>1.2158824500000001</v>
      </c>
      <c r="S326" s="217">
        <v>0</v>
      </c>
      <c r="T326" s="218">
        <f t="shared" si="88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19" t="s">
        <v>264</v>
      </c>
      <c r="AT326" s="219" t="s">
        <v>163</v>
      </c>
      <c r="AU326" s="219" t="s">
        <v>88</v>
      </c>
      <c r="AY326" s="14" t="s">
        <v>159</v>
      </c>
      <c r="BE326" s="115">
        <f t="shared" si="89"/>
        <v>0</v>
      </c>
      <c r="BF326" s="115">
        <f t="shared" si="90"/>
        <v>0</v>
      </c>
      <c r="BG326" s="115">
        <f t="shared" si="91"/>
        <v>0</v>
      </c>
      <c r="BH326" s="115">
        <f t="shared" si="92"/>
        <v>0</v>
      </c>
      <c r="BI326" s="115">
        <f t="shared" si="93"/>
        <v>0</v>
      </c>
      <c r="BJ326" s="14" t="s">
        <v>88</v>
      </c>
      <c r="BK326" s="115">
        <f t="shared" si="94"/>
        <v>0</v>
      </c>
      <c r="BL326" s="14" t="s">
        <v>264</v>
      </c>
      <c r="BM326" s="219" t="s">
        <v>811</v>
      </c>
    </row>
    <row r="327" spans="1:65" s="2" customFormat="1" ht="14.45" customHeight="1">
      <c r="A327" s="32"/>
      <c r="B327" s="33"/>
      <c r="C327" s="207" t="s">
        <v>169</v>
      </c>
      <c r="D327" s="207" t="s">
        <v>163</v>
      </c>
      <c r="E327" s="208" t="s">
        <v>812</v>
      </c>
      <c r="F327" s="209" t="s">
        <v>813</v>
      </c>
      <c r="G327" s="210" t="s">
        <v>166</v>
      </c>
      <c r="H327" s="211">
        <v>69.045000000000002</v>
      </c>
      <c r="I327" s="212"/>
      <c r="J327" s="213">
        <f t="shared" si="85"/>
        <v>0</v>
      </c>
      <c r="K327" s="214"/>
      <c r="L327" s="35"/>
      <c r="M327" s="215" t="s">
        <v>1</v>
      </c>
      <c r="N327" s="216" t="s">
        <v>41</v>
      </c>
      <c r="O327" s="69"/>
      <c r="P327" s="217">
        <f t="shared" si="86"/>
        <v>0</v>
      </c>
      <c r="Q327" s="217">
        <v>0</v>
      </c>
      <c r="R327" s="217">
        <f t="shared" si="87"/>
        <v>0</v>
      </c>
      <c r="S327" s="217">
        <v>1.4999999999999999E-2</v>
      </c>
      <c r="T327" s="218">
        <f t="shared" si="88"/>
        <v>1.0356749999999999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219" t="s">
        <v>264</v>
      </c>
      <c r="AT327" s="219" t="s">
        <v>163</v>
      </c>
      <c r="AU327" s="219" t="s">
        <v>88</v>
      </c>
      <c r="AY327" s="14" t="s">
        <v>159</v>
      </c>
      <c r="BE327" s="115">
        <f t="shared" si="89"/>
        <v>0</v>
      </c>
      <c r="BF327" s="115">
        <f t="shared" si="90"/>
        <v>0</v>
      </c>
      <c r="BG327" s="115">
        <f t="shared" si="91"/>
        <v>0</v>
      </c>
      <c r="BH327" s="115">
        <f t="shared" si="92"/>
        <v>0</v>
      </c>
      <c r="BI327" s="115">
        <f t="shared" si="93"/>
        <v>0</v>
      </c>
      <c r="BJ327" s="14" t="s">
        <v>88</v>
      </c>
      <c r="BK327" s="115">
        <f t="shared" si="94"/>
        <v>0</v>
      </c>
      <c r="BL327" s="14" t="s">
        <v>264</v>
      </c>
      <c r="BM327" s="219" t="s">
        <v>814</v>
      </c>
    </row>
    <row r="328" spans="1:65" s="2" customFormat="1" ht="14.45" customHeight="1">
      <c r="A328" s="32"/>
      <c r="B328" s="33"/>
      <c r="C328" s="207" t="s">
        <v>815</v>
      </c>
      <c r="D328" s="207" t="s">
        <v>163</v>
      </c>
      <c r="E328" s="208" t="s">
        <v>816</v>
      </c>
      <c r="F328" s="209" t="s">
        <v>817</v>
      </c>
      <c r="G328" s="210" t="s">
        <v>166</v>
      </c>
      <c r="H328" s="211">
        <v>69.045000000000002</v>
      </c>
      <c r="I328" s="212"/>
      <c r="J328" s="213">
        <f t="shared" si="85"/>
        <v>0</v>
      </c>
      <c r="K328" s="214"/>
      <c r="L328" s="35"/>
      <c r="M328" s="215" t="s">
        <v>1</v>
      </c>
      <c r="N328" s="216" t="s">
        <v>41</v>
      </c>
      <c r="O328" s="69"/>
      <c r="P328" s="217">
        <f t="shared" si="86"/>
        <v>0</v>
      </c>
      <c r="Q328" s="217">
        <v>1.6000000000000001E-4</v>
      </c>
      <c r="R328" s="217">
        <f t="shared" si="87"/>
        <v>1.1047200000000002E-2</v>
      </c>
      <c r="S328" s="217">
        <v>0</v>
      </c>
      <c r="T328" s="218">
        <f t="shared" si="88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19" t="s">
        <v>264</v>
      </c>
      <c r="AT328" s="219" t="s">
        <v>163</v>
      </c>
      <c r="AU328" s="219" t="s">
        <v>88</v>
      </c>
      <c r="AY328" s="14" t="s">
        <v>159</v>
      </c>
      <c r="BE328" s="115">
        <f t="shared" si="89"/>
        <v>0</v>
      </c>
      <c r="BF328" s="115">
        <f t="shared" si="90"/>
        <v>0</v>
      </c>
      <c r="BG328" s="115">
        <f t="shared" si="91"/>
        <v>0</v>
      </c>
      <c r="BH328" s="115">
        <f t="shared" si="92"/>
        <v>0</v>
      </c>
      <c r="BI328" s="115">
        <f t="shared" si="93"/>
        <v>0</v>
      </c>
      <c r="BJ328" s="14" t="s">
        <v>88</v>
      </c>
      <c r="BK328" s="115">
        <f t="shared" si="94"/>
        <v>0</v>
      </c>
      <c r="BL328" s="14" t="s">
        <v>264</v>
      </c>
      <c r="BM328" s="219" t="s">
        <v>818</v>
      </c>
    </row>
    <row r="329" spans="1:65" s="2" customFormat="1" ht="14.45" customHeight="1">
      <c r="A329" s="32"/>
      <c r="B329" s="33"/>
      <c r="C329" s="207" t="s">
        <v>819</v>
      </c>
      <c r="D329" s="207" t="s">
        <v>163</v>
      </c>
      <c r="E329" s="208" t="s">
        <v>820</v>
      </c>
      <c r="F329" s="209" t="s">
        <v>821</v>
      </c>
      <c r="G329" s="210" t="s">
        <v>166</v>
      </c>
      <c r="H329" s="211">
        <v>69.045000000000002</v>
      </c>
      <c r="I329" s="212"/>
      <c r="J329" s="213">
        <f t="shared" si="85"/>
        <v>0</v>
      </c>
      <c r="K329" s="214"/>
      <c r="L329" s="35"/>
      <c r="M329" s="215" t="s">
        <v>1</v>
      </c>
      <c r="N329" s="216" t="s">
        <v>41</v>
      </c>
      <c r="O329" s="69"/>
      <c r="P329" s="217">
        <f t="shared" si="86"/>
        <v>0</v>
      </c>
      <c r="Q329" s="217">
        <v>1.4999999999999999E-4</v>
      </c>
      <c r="R329" s="217">
        <f t="shared" si="87"/>
        <v>1.035675E-2</v>
      </c>
      <c r="S329" s="217">
        <v>0</v>
      </c>
      <c r="T329" s="218">
        <f t="shared" si="88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219" t="s">
        <v>264</v>
      </c>
      <c r="AT329" s="219" t="s">
        <v>163</v>
      </c>
      <c r="AU329" s="219" t="s">
        <v>88</v>
      </c>
      <c r="AY329" s="14" t="s">
        <v>159</v>
      </c>
      <c r="BE329" s="115">
        <f t="shared" si="89"/>
        <v>0</v>
      </c>
      <c r="BF329" s="115">
        <f t="shared" si="90"/>
        <v>0</v>
      </c>
      <c r="BG329" s="115">
        <f t="shared" si="91"/>
        <v>0</v>
      </c>
      <c r="BH329" s="115">
        <f t="shared" si="92"/>
        <v>0</v>
      </c>
      <c r="BI329" s="115">
        <f t="shared" si="93"/>
        <v>0</v>
      </c>
      <c r="BJ329" s="14" t="s">
        <v>88</v>
      </c>
      <c r="BK329" s="115">
        <f t="shared" si="94"/>
        <v>0</v>
      </c>
      <c r="BL329" s="14" t="s">
        <v>264</v>
      </c>
      <c r="BM329" s="219" t="s">
        <v>822</v>
      </c>
    </row>
    <row r="330" spans="1:65" s="2" customFormat="1" ht="14.45" customHeight="1">
      <c r="A330" s="32"/>
      <c r="B330" s="33"/>
      <c r="C330" s="207" t="s">
        <v>823</v>
      </c>
      <c r="D330" s="207" t="s">
        <v>163</v>
      </c>
      <c r="E330" s="208" t="s">
        <v>824</v>
      </c>
      <c r="F330" s="209" t="s">
        <v>825</v>
      </c>
      <c r="G330" s="210" t="s">
        <v>166</v>
      </c>
      <c r="H330" s="211">
        <v>69.045000000000002</v>
      </c>
      <c r="I330" s="212"/>
      <c r="J330" s="213">
        <f t="shared" si="85"/>
        <v>0</v>
      </c>
      <c r="K330" s="214"/>
      <c r="L330" s="35"/>
      <c r="M330" s="215" t="s">
        <v>1</v>
      </c>
      <c r="N330" s="216" t="s">
        <v>41</v>
      </c>
      <c r="O330" s="69"/>
      <c r="P330" s="217">
        <f t="shared" si="86"/>
        <v>0</v>
      </c>
      <c r="Q330" s="217">
        <v>1.0000000000000001E-5</v>
      </c>
      <c r="R330" s="217">
        <f t="shared" si="87"/>
        <v>6.9045000000000011E-4</v>
      </c>
      <c r="S330" s="217">
        <v>0</v>
      </c>
      <c r="T330" s="218">
        <f t="shared" si="88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19" t="s">
        <v>264</v>
      </c>
      <c r="AT330" s="219" t="s">
        <v>163</v>
      </c>
      <c r="AU330" s="219" t="s">
        <v>88</v>
      </c>
      <c r="AY330" s="14" t="s">
        <v>159</v>
      </c>
      <c r="BE330" s="115">
        <f t="shared" si="89"/>
        <v>0</v>
      </c>
      <c r="BF330" s="115">
        <f t="shared" si="90"/>
        <v>0</v>
      </c>
      <c r="BG330" s="115">
        <f t="shared" si="91"/>
        <v>0</v>
      </c>
      <c r="BH330" s="115">
        <f t="shared" si="92"/>
        <v>0</v>
      </c>
      <c r="BI330" s="115">
        <f t="shared" si="93"/>
        <v>0</v>
      </c>
      <c r="BJ330" s="14" t="s">
        <v>88</v>
      </c>
      <c r="BK330" s="115">
        <f t="shared" si="94"/>
        <v>0</v>
      </c>
      <c r="BL330" s="14" t="s">
        <v>264</v>
      </c>
      <c r="BM330" s="219" t="s">
        <v>826</v>
      </c>
    </row>
    <row r="331" spans="1:65" s="2" customFormat="1" ht="14.45" customHeight="1">
      <c r="A331" s="32"/>
      <c r="B331" s="33"/>
      <c r="C331" s="207" t="s">
        <v>827</v>
      </c>
      <c r="D331" s="207" t="s">
        <v>163</v>
      </c>
      <c r="E331" s="208" t="s">
        <v>828</v>
      </c>
      <c r="F331" s="209" t="s">
        <v>829</v>
      </c>
      <c r="G331" s="210" t="s">
        <v>166</v>
      </c>
      <c r="H331" s="211">
        <v>69.045000000000002</v>
      </c>
      <c r="I331" s="212"/>
      <c r="J331" s="213">
        <f t="shared" si="85"/>
        <v>0</v>
      </c>
      <c r="K331" s="214"/>
      <c r="L331" s="35"/>
      <c r="M331" s="215" t="s">
        <v>1</v>
      </c>
      <c r="N331" s="216" t="s">
        <v>41</v>
      </c>
      <c r="O331" s="69"/>
      <c r="P331" s="217">
        <f t="shared" si="86"/>
        <v>0</v>
      </c>
      <c r="Q331" s="217">
        <v>0</v>
      </c>
      <c r="R331" s="217">
        <f t="shared" si="87"/>
        <v>0</v>
      </c>
      <c r="S331" s="217">
        <v>0</v>
      </c>
      <c r="T331" s="218">
        <f t="shared" si="88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219" t="s">
        <v>264</v>
      </c>
      <c r="AT331" s="219" t="s">
        <v>163</v>
      </c>
      <c r="AU331" s="219" t="s">
        <v>88</v>
      </c>
      <c r="AY331" s="14" t="s">
        <v>159</v>
      </c>
      <c r="BE331" s="115">
        <f t="shared" si="89"/>
        <v>0</v>
      </c>
      <c r="BF331" s="115">
        <f t="shared" si="90"/>
        <v>0</v>
      </c>
      <c r="BG331" s="115">
        <f t="shared" si="91"/>
        <v>0</v>
      </c>
      <c r="BH331" s="115">
        <f t="shared" si="92"/>
        <v>0</v>
      </c>
      <c r="BI331" s="115">
        <f t="shared" si="93"/>
        <v>0</v>
      </c>
      <c r="BJ331" s="14" t="s">
        <v>88</v>
      </c>
      <c r="BK331" s="115">
        <f t="shared" si="94"/>
        <v>0</v>
      </c>
      <c r="BL331" s="14" t="s">
        <v>264</v>
      </c>
      <c r="BM331" s="219" t="s">
        <v>830</v>
      </c>
    </row>
    <row r="332" spans="1:65" s="2" customFormat="1" ht="24.2" customHeight="1">
      <c r="A332" s="32"/>
      <c r="B332" s="33"/>
      <c r="C332" s="207" t="s">
        <v>779</v>
      </c>
      <c r="D332" s="207" t="s">
        <v>163</v>
      </c>
      <c r="E332" s="208" t="s">
        <v>831</v>
      </c>
      <c r="F332" s="209" t="s">
        <v>832</v>
      </c>
      <c r="G332" s="210" t="s">
        <v>255</v>
      </c>
      <c r="H332" s="211">
        <v>1.2470000000000001</v>
      </c>
      <c r="I332" s="212"/>
      <c r="J332" s="213">
        <f t="shared" si="85"/>
        <v>0</v>
      </c>
      <c r="K332" s="214"/>
      <c r="L332" s="35"/>
      <c r="M332" s="215" t="s">
        <v>1</v>
      </c>
      <c r="N332" s="216" t="s">
        <v>41</v>
      </c>
      <c r="O332" s="69"/>
      <c r="P332" s="217">
        <f t="shared" si="86"/>
        <v>0</v>
      </c>
      <c r="Q332" s="217">
        <v>0</v>
      </c>
      <c r="R332" s="217">
        <f t="shared" si="87"/>
        <v>0</v>
      </c>
      <c r="S332" s="217">
        <v>0</v>
      </c>
      <c r="T332" s="218">
        <f t="shared" si="88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19" t="s">
        <v>264</v>
      </c>
      <c r="AT332" s="219" t="s">
        <v>163</v>
      </c>
      <c r="AU332" s="219" t="s">
        <v>88</v>
      </c>
      <c r="AY332" s="14" t="s">
        <v>159</v>
      </c>
      <c r="BE332" s="115">
        <f t="shared" si="89"/>
        <v>0</v>
      </c>
      <c r="BF332" s="115">
        <f t="shared" si="90"/>
        <v>0</v>
      </c>
      <c r="BG332" s="115">
        <f t="shared" si="91"/>
        <v>0</v>
      </c>
      <c r="BH332" s="115">
        <f t="shared" si="92"/>
        <v>0</v>
      </c>
      <c r="BI332" s="115">
        <f t="shared" si="93"/>
        <v>0</v>
      </c>
      <c r="BJ332" s="14" t="s">
        <v>88</v>
      </c>
      <c r="BK332" s="115">
        <f t="shared" si="94"/>
        <v>0</v>
      </c>
      <c r="BL332" s="14" t="s">
        <v>264</v>
      </c>
      <c r="BM332" s="219" t="s">
        <v>833</v>
      </c>
    </row>
    <row r="333" spans="1:65" s="2" customFormat="1" ht="24.2" customHeight="1">
      <c r="A333" s="32"/>
      <c r="B333" s="33"/>
      <c r="C333" s="207" t="s">
        <v>208</v>
      </c>
      <c r="D333" s="207" t="s">
        <v>163</v>
      </c>
      <c r="E333" s="208" t="s">
        <v>834</v>
      </c>
      <c r="F333" s="209" t="s">
        <v>835</v>
      </c>
      <c r="G333" s="210" t="s">
        <v>255</v>
      </c>
      <c r="H333" s="211">
        <v>1.2470000000000001</v>
      </c>
      <c r="I333" s="212"/>
      <c r="J333" s="213">
        <f t="shared" si="85"/>
        <v>0</v>
      </c>
      <c r="K333" s="214"/>
      <c r="L333" s="35"/>
      <c r="M333" s="215" t="s">
        <v>1</v>
      </c>
      <c r="N333" s="216" t="s">
        <v>41</v>
      </c>
      <c r="O333" s="69"/>
      <c r="P333" s="217">
        <f t="shared" si="86"/>
        <v>0</v>
      </c>
      <c r="Q333" s="217">
        <v>0</v>
      </c>
      <c r="R333" s="217">
        <f t="shared" si="87"/>
        <v>0</v>
      </c>
      <c r="S333" s="217">
        <v>0</v>
      </c>
      <c r="T333" s="218">
        <f t="shared" si="88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219" t="s">
        <v>264</v>
      </c>
      <c r="AT333" s="219" t="s">
        <v>163</v>
      </c>
      <c r="AU333" s="219" t="s">
        <v>88</v>
      </c>
      <c r="AY333" s="14" t="s">
        <v>159</v>
      </c>
      <c r="BE333" s="115">
        <f t="shared" si="89"/>
        <v>0</v>
      </c>
      <c r="BF333" s="115">
        <f t="shared" si="90"/>
        <v>0</v>
      </c>
      <c r="BG333" s="115">
        <f t="shared" si="91"/>
        <v>0</v>
      </c>
      <c r="BH333" s="115">
        <f t="shared" si="92"/>
        <v>0</v>
      </c>
      <c r="BI333" s="115">
        <f t="shared" si="93"/>
        <v>0</v>
      </c>
      <c r="BJ333" s="14" t="s">
        <v>88</v>
      </c>
      <c r="BK333" s="115">
        <f t="shared" si="94"/>
        <v>0</v>
      </c>
      <c r="BL333" s="14" t="s">
        <v>264</v>
      </c>
      <c r="BM333" s="219" t="s">
        <v>836</v>
      </c>
    </row>
    <row r="334" spans="1:65" s="2" customFormat="1" ht="24.2" customHeight="1">
      <c r="A334" s="32"/>
      <c r="B334" s="33"/>
      <c r="C334" s="207" t="s">
        <v>837</v>
      </c>
      <c r="D334" s="207" t="s">
        <v>163</v>
      </c>
      <c r="E334" s="208" t="s">
        <v>838</v>
      </c>
      <c r="F334" s="209" t="s">
        <v>839</v>
      </c>
      <c r="G334" s="210" t="s">
        <v>255</v>
      </c>
      <c r="H334" s="211">
        <v>1.2470000000000001</v>
      </c>
      <c r="I334" s="212"/>
      <c r="J334" s="213">
        <f t="shared" si="85"/>
        <v>0</v>
      </c>
      <c r="K334" s="214"/>
      <c r="L334" s="35"/>
      <c r="M334" s="215" t="s">
        <v>1</v>
      </c>
      <c r="N334" s="216" t="s">
        <v>41</v>
      </c>
      <c r="O334" s="69"/>
      <c r="P334" s="217">
        <f t="shared" si="86"/>
        <v>0</v>
      </c>
      <c r="Q334" s="217">
        <v>0</v>
      </c>
      <c r="R334" s="217">
        <f t="shared" si="87"/>
        <v>0</v>
      </c>
      <c r="S334" s="217">
        <v>0</v>
      </c>
      <c r="T334" s="218">
        <f t="shared" si="88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219" t="s">
        <v>264</v>
      </c>
      <c r="AT334" s="219" t="s">
        <v>163</v>
      </c>
      <c r="AU334" s="219" t="s">
        <v>88</v>
      </c>
      <c r="AY334" s="14" t="s">
        <v>159</v>
      </c>
      <c r="BE334" s="115">
        <f t="shared" si="89"/>
        <v>0</v>
      </c>
      <c r="BF334" s="115">
        <f t="shared" si="90"/>
        <v>0</v>
      </c>
      <c r="BG334" s="115">
        <f t="shared" si="91"/>
        <v>0</v>
      </c>
      <c r="BH334" s="115">
        <f t="shared" si="92"/>
        <v>0</v>
      </c>
      <c r="BI334" s="115">
        <f t="shared" si="93"/>
        <v>0</v>
      </c>
      <c r="BJ334" s="14" t="s">
        <v>88</v>
      </c>
      <c r="BK334" s="115">
        <f t="shared" si="94"/>
        <v>0</v>
      </c>
      <c r="BL334" s="14" t="s">
        <v>264</v>
      </c>
      <c r="BM334" s="219" t="s">
        <v>840</v>
      </c>
    </row>
    <row r="335" spans="1:65" s="12" customFormat="1" ht="22.9" customHeight="1">
      <c r="B335" s="191"/>
      <c r="C335" s="192"/>
      <c r="D335" s="193" t="s">
        <v>74</v>
      </c>
      <c r="E335" s="205" t="s">
        <v>841</v>
      </c>
      <c r="F335" s="205" t="s">
        <v>842</v>
      </c>
      <c r="G335" s="192"/>
      <c r="H335" s="192"/>
      <c r="I335" s="195"/>
      <c r="J335" s="206">
        <f>BK335</f>
        <v>0</v>
      </c>
      <c r="K335" s="192"/>
      <c r="L335" s="197"/>
      <c r="M335" s="198"/>
      <c r="N335" s="199"/>
      <c r="O335" s="199"/>
      <c r="P335" s="200">
        <f>SUM(P336:P354)</f>
        <v>0</v>
      </c>
      <c r="Q335" s="199"/>
      <c r="R335" s="200">
        <f>SUM(R336:R354)</f>
        <v>0.51351869000000006</v>
      </c>
      <c r="S335" s="199"/>
      <c r="T335" s="201">
        <f>SUM(T336:T354)</f>
        <v>0.10845329999999999</v>
      </c>
      <c r="AR335" s="202" t="s">
        <v>88</v>
      </c>
      <c r="AT335" s="203" t="s">
        <v>74</v>
      </c>
      <c r="AU335" s="203" t="s">
        <v>82</v>
      </c>
      <c r="AY335" s="202" t="s">
        <v>159</v>
      </c>
      <c r="BK335" s="204">
        <f>SUM(BK336:BK354)</f>
        <v>0</v>
      </c>
    </row>
    <row r="336" spans="1:65" s="2" customFormat="1" ht="14.45" customHeight="1">
      <c r="A336" s="32"/>
      <c r="B336" s="33"/>
      <c r="C336" s="207" t="s">
        <v>843</v>
      </c>
      <c r="D336" s="207" t="s">
        <v>163</v>
      </c>
      <c r="E336" s="208" t="s">
        <v>844</v>
      </c>
      <c r="F336" s="209" t="s">
        <v>845</v>
      </c>
      <c r="G336" s="210" t="s">
        <v>166</v>
      </c>
      <c r="H336" s="211">
        <v>23.067</v>
      </c>
      <c r="I336" s="212"/>
      <c r="J336" s="213">
        <f t="shared" ref="J336:J354" si="95">ROUND(I336*H336,2)</f>
        <v>0</v>
      </c>
      <c r="K336" s="214"/>
      <c r="L336" s="35"/>
      <c r="M336" s="215" t="s">
        <v>1</v>
      </c>
      <c r="N336" s="216" t="s">
        <v>41</v>
      </c>
      <c r="O336" s="69"/>
      <c r="P336" s="217">
        <f t="shared" ref="P336:P354" si="96">O336*H336</f>
        <v>0</v>
      </c>
      <c r="Q336" s="217">
        <v>0</v>
      </c>
      <c r="R336" s="217">
        <f t="shared" ref="R336:R354" si="97">Q336*H336</f>
        <v>0</v>
      </c>
      <c r="S336" s="217">
        <v>0</v>
      </c>
      <c r="T336" s="218">
        <f t="shared" ref="T336:T354" si="98"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219" t="s">
        <v>264</v>
      </c>
      <c r="AT336" s="219" t="s">
        <v>163</v>
      </c>
      <c r="AU336" s="219" t="s">
        <v>88</v>
      </c>
      <c r="AY336" s="14" t="s">
        <v>159</v>
      </c>
      <c r="BE336" s="115">
        <f t="shared" ref="BE336:BE354" si="99">IF(N336="základní",J336,0)</f>
        <v>0</v>
      </c>
      <c r="BF336" s="115">
        <f t="shared" ref="BF336:BF354" si="100">IF(N336="snížená",J336,0)</f>
        <v>0</v>
      </c>
      <c r="BG336" s="115">
        <f t="shared" ref="BG336:BG354" si="101">IF(N336="zákl. přenesená",J336,0)</f>
        <v>0</v>
      </c>
      <c r="BH336" s="115">
        <f t="shared" ref="BH336:BH354" si="102">IF(N336="sníž. přenesená",J336,0)</f>
        <v>0</v>
      </c>
      <c r="BI336" s="115">
        <f t="shared" ref="BI336:BI354" si="103">IF(N336="nulová",J336,0)</f>
        <v>0</v>
      </c>
      <c r="BJ336" s="14" t="s">
        <v>88</v>
      </c>
      <c r="BK336" s="115">
        <f t="shared" ref="BK336:BK354" si="104">ROUND(I336*H336,2)</f>
        <v>0</v>
      </c>
      <c r="BL336" s="14" t="s">
        <v>264</v>
      </c>
      <c r="BM336" s="219" t="s">
        <v>846</v>
      </c>
    </row>
    <row r="337" spans="1:65" s="2" customFormat="1" ht="24.2" customHeight="1">
      <c r="A337" s="32"/>
      <c r="B337" s="33"/>
      <c r="C337" s="207" t="s">
        <v>847</v>
      </c>
      <c r="D337" s="207" t="s">
        <v>163</v>
      </c>
      <c r="E337" s="208" t="s">
        <v>848</v>
      </c>
      <c r="F337" s="209" t="s">
        <v>849</v>
      </c>
      <c r="G337" s="210" t="s">
        <v>166</v>
      </c>
      <c r="H337" s="211">
        <v>23.067</v>
      </c>
      <c r="I337" s="212"/>
      <c r="J337" s="213">
        <f t="shared" si="95"/>
        <v>0</v>
      </c>
      <c r="K337" s="214"/>
      <c r="L337" s="35"/>
      <c r="M337" s="215" t="s">
        <v>1</v>
      </c>
      <c r="N337" s="216" t="s">
        <v>41</v>
      </c>
      <c r="O337" s="69"/>
      <c r="P337" s="217">
        <f t="shared" si="96"/>
        <v>0</v>
      </c>
      <c r="Q337" s="217">
        <v>0</v>
      </c>
      <c r="R337" s="217">
        <f t="shared" si="97"/>
        <v>0</v>
      </c>
      <c r="S337" s="217">
        <v>0</v>
      </c>
      <c r="T337" s="218">
        <f t="shared" si="98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219" t="s">
        <v>264</v>
      </c>
      <c r="AT337" s="219" t="s">
        <v>163</v>
      </c>
      <c r="AU337" s="219" t="s">
        <v>88</v>
      </c>
      <c r="AY337" s="14" t="s">
        <v>159</v>
      </c>
      <c r="BE337" s="115">
        <f t="shared" si="99"/>
        <v>0</v>
      </c>
      <c r="BF337" s="115">
        <f t="shared" si="100"/>
        <v>0</v>
      </c>
      <c r="BG337" s="115">
        <f t="shared" si="101"/>
        <v>0</v>
      </c>
      <c r="BH337" s="115">
        <f t="shared" si="102"/>
        <v>0</v>
      </c>
      <c r="BI337" s="115">
        <f t="shared" si="103"/>
        <v>0</v>
      </c>
      <c r="BJ337" s="14" t="s">
        <v>88</v>
      </c>
      <c r="BK337" s="115">
        <f t="shared" si="104"/>
        <v>0</v>
      </c>
      <c r="BL337" s="14" t="s">
        <v>264</v>
      </c>
      <c r="BM337" s="219" t="s">
        <v>850</v>
      </c>
    </row>
    <row r="338" spans="1:65" s="2" customFormat="1" ht="14.45" customHeight="1">
      <c r="A338" s="32"/>
      <c r="B338" s="33"/>
      <c r="C338" s="207" t="s">
        <v>851</v>
      </c>
      <c r="D338" s="207" t="s">
        <v>163</v>
      </c>
      <c r="E338" s="208" t="s">
        <v>852</v>
      </c>
      <c r="F338" s="209" t="s">
        <v>853</v>
      </c>
      <c r="G338" s="210" t="s">
        <v>166</v>
      </c>
      <c r="H338" s="211">
        <v>23.067</v>
      </c>
      <c r="I338" s="212"/>
      <c r="J338" s="213">
        <f t="shared" si="95"/>
        <v>0</v>
      </c>
      <c r="K338" s="214"/>
      <c r="L338" s="35"/>
      <c r="M338" s="215" t="s">
        <v>1</v>
      </c>
      <c r="N338" s="216" t="s">
        <v>41</v>
      </c>
      <c r="O338" s="69"/>
      <c r="P338" s="217">
        <f t="shared" si="96"/>
        <v>0</v>
      </c>
      <c r="Q338" s="217">
        <v>0</v>
      </c>
      <c r="R338" s="217">
        <f t="shared" si="97"/>
        <v>0</v>
      </c>
      <c r="S338" s="217">
        <v>0</v>
      </c>
      <c r="T338" s="218">
        <f t="shared" si="98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219" t="s">
        <v>264</v>
      </c>
      <c r="AT338" s="219" t="s">
        <v>163</v>
      </c>
      <c r="AU338" s="219" t="s">
        <v>88</v>
      </c>
      <c r="AY338" s="14" t="s">
        <v>159</v>
      </c>
      <c r="BE338" s="115">
        <f t="shared" si="99"/>
        <v>0</v>
      </c>
      <c r="BF338" s="115">
        <f t="shared" si="100"/>
        <v>0</v>
      </c>
      <c r="BG338" s="115">
        <f t="shared" si="101"/>
        <v>0</v>
      </c>
      <c r="BH338" s="115">
        <f t="shared" si="102"/>
        <v>0</v>
      </c>
      <c r="BI338" s="115">
        <f t="shared" si="103"/>
        <v>0</v>
      </c>
      <c r="BJ338" s="14" t="s">
        <v>88</v>
      </c>
      <c r="BK338" s="115">
        <f t="shared" si="104"/>
        <v>0</v>
      </c>
      <c r="BL338" s="14" t="s">
        <v>264</v>
      </c>
      <c r="BM338" s="219" t="s">
        <v>854</v>
      </c>
    </row>
    <row r="339" spans="1:65" s="2" customFormat="1" ht="24.2" customHeight="1">
      <c r="A339" s="32"/>
      <c r="B339" s="33"/>
      <c r="C339" s="207" t="s">
        <v>855</v>
      </c>
      <c r="D339" s="207" t="s">
        <v>163</v>
      </c>
      <c r="E339" s="208" t="s">
        <v>856</v>
      </c>
      <c r="F339" s="209" t="s">
        <v>857</v>
      </c>
      <c r="G339" s="210" t="s">
        <v>166</v>
      </c>
      <c r="H339" s="211">
        <v>69.045000000000002</v>
      </c>
      <c r="I339" s="212"/>
      <c r="J339" s="213">
        <f t="shared" si="95"/>
        <v>0</v>
      </c>
      <c r="K339" s="214"/>
      <c r="L339" s="35"/>
      <c r="M339" s="215" t="s">
        <v>1</v>
      </c>
      <c r="N339" s="216" t="s">
        <v>41</v>
      </c>
      <c r="O339" s="69"/>
      <c r="P339" s="217">
        <f t="shared" si="96"/>
        <v>0</v>
      </c>
      <c r="Q339" s="217">
        <v>3.0000000000000001E-5</v>
      </c>
      <c r="R339" s="217">
        <f t="shared" si="97"/>
        <v>2.07135E-3</v>
      </c>
      <c r="S339" s="217">
        <v>0</v>
      </c>
      <c r="T339" s="218">
        <f t="shared" si="98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219" t="s">
        <v>264</v>
      </c>
      <c r="AT339" s="219" t="s">
        <v>163</v>
      </c>
      <c r="AU339" s="219" t="s">
        <v>88</v>
      </c>
      <c r="AY339" s="14" t="s">
        <v>159</v>
      </c>
      <c r="BE339" s="115">
        <f t="shared" si="99"/>
        <v>0</v>
      </c>
      <c r="BF339" s="115">
        <f t="shared" si="100"/>
        <v>0</v>
      </c>
      <c r="BG339" s="115">
        <f t="shared" si="101"/>
        <v>0</v>
      </c>
      <c r="BH339" s="115">
        <f t="shared" si="102"/>
        <v>0</v>
      </c>
      <c r="BI339" s="115">
        <f t="shared" si="103"/>
        <v>0</v>
      </c>
      <c r="BJ339" s="14" t="s">
        <v>88</v>
      </c>
      <c r="BK339" s="115">
        <f t="shared" si="104"/>
        <v>0</v>
      </c>
      <c r="BL339" s="14" t="s">
        <v>264</v>
      </c>
      <c r="BM339" s="219" t="s">
        <v>858</v>
      </c>
    </row>
    <row r="340" spans="1:65" s="2" customFormat="1" ht="24.2" customHeight="1">
      <c r="A340" s="32"/>
      <c r="B340" s="33"/>
      <c r="C340" s="207" t="s">
        <v>859</v>
      </c>
      <c r="D340" s="207" t="s">
        <v>163</v>
      </c>
      <c r="E340" s="208" t="s">
        <v>860</v>
      </c>
      <c r="F340" s="209" t="s">
        <v>861</v>
      </c>
      <c r="G340" s="210" t="s">
        <v>166</v>
      </c>
      <c r="H340" s="211">
        <v>23.067</v>
      </c>
      <c r="I340" s="212"/>
      <c r="J340" s="213">
        <f t="shared" si="95"/>
        <v>0</v>
      </c>
      <c r="K340" s="214"/>
      <c r="L340" s="35"/>
      <c r="M340" s="215" t="s">
        <v>1</v>
      </c>
      <c r="N340" s="216" t="s">
        <v>41</v>
      </c>
      <c r="O340" s="69"/>
      <c r="P340" s="217">
        <f t="shared" si="96"/>
        <v>0</v>
      </c>
      <c r="Q340" s="217">
        <v>2.0000000000000001E-4</v>
      </c>
      <c r="R340" s="217">
        <f t="shared" si="97"/>
        <v>4.6134000000000001E-3</v>
      </c>
      <c r="S340" s="217">
        <v>0</v>
      </c>
      <c r="T340" s="218">
        <f t="shared" si="98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219" t="s">
        <v>264</v>
      </c>
      <c r="AT340" s="219" t="s">
        <v>163</v>
      </c>
      <c r="AU340" s="219" t="s">
        <v>88</v>
      </c>
      <c r="AY340" s="14" t="s">
        <v>159</v>
      </c>
      <c r="BE340" s="115">
        <f t="shared" si="99"/>
        <v>0</v>
      </c>
      <c r="BF340" s="115">
        <f t="shared" si="100"/>
        <v>0</v>
      </c>
      <c r="BG340" s="115">
        <f t="shared" si="101"/>
        <v>0</v>
      </c>
      <c r="BH340" s="115">
        <f t="shared" si="102"/>
        <v>0</v>
      </c>
      <c r="BI340" s="115">
        <f t="shared" si="103"/>
        <v>0</v>
      </c>
      <c r="BJ340" s="14" t="s">
        <v>88</v>
      </c>
      <c r="BK340" s="115">
        <f t="shared" si="104"/>
        <v>0</v>
      </c>
      <c r="BL340" s="14" t="s">
        <v>264</v>
      </c>
      <c r="BM340" s="219" t="s">
        <v>862</v>
      </c>
    </row>
    <row r="341" spans="1:65" s="2" customFormat="1" ht="24.2" customHeight="1">
      <c r="A341" s="32"/>
      <c r="B341" s="33"/>
      <c r="C341" s="207" t="s">
        <v>7</v>
      </c>
      <c r="D341" s="207" t="s">
        <v>163</v>
      </c>
      <c r="E341" s="208" t="s">
        <v>863</v>
      </c>
      <c r="F341" s="209" t="s">
        <v>864</v>
      </c>
      <c r="G341" s="210" t="s">
        <v>166</v>
      </c>
      <c r="H341" s="211">
        <v>69.045000000000002</v>
      </c>
      <c r="I341" s="212"/>
      <c r="J341" s="213">
        <f t="shared" si="95"/>
        <v>0</v>
      </c>
      <c r="K341" s="214"/>
      <c r="L341" s="35"/>
      <c r="M341" s="215" t="s">
        <v>1</v>
      </c>
      <c r="N341" s="216" t="s">
        <v>41</v>
      </c>
      <c r="O341" s="69"/>
      <c r="P341" s="217">
        <f t="shared" si="96"/>
        <v>0</v>
      </c>
      <c r="Q341" s="217">
        <v>4.5500000000000002E-3</v>
      </c>
      <c r="R341" s="217">
        <f t="shared" si="97"/>
        <v>0.31415475000000004</v>
      </c>
      <c r="S341" s="217">
        <v>0</v>
      </c>
      <c r="T341" s="218">
        <f t="shared" si="98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219" t="s">
        <v>264</v>
      </c>
      <c r="AT341" s="219" t="s">
        <v>163</v>
      </c>
      <c r="AU341" s="219" t="s">
        <v>88</v>
      </c>
      <c r="AY341" s="14" t="s">
        <v>159</v>
      </c>
      <c r="BE341" s="115">
        <f t="shared" si="99"/>
        <v>0</v>
      </c>
      <c r="BF341" s="115">
        <f t="shared" si="100"/>
        <v>0</v>
      </c>
      <c r="BG341" s="115">
        <f t="shared" si="101"/>
        <v>0</v>
      </c>
      <c r="BH341" s="115">
        <f t="shared" si="102"/>
        <v>0</v>
      </c>
      <c r="BI341" s="115">
        <f t="shared" si="103"/>
        <v>0</v>
      </c>
      <c r="BJ341" s="14" t="s">
        <v>88</v>
      </c>
      <c r="BK341" s="115">
        <f t="shared" si="104"/>
        <v>0</v>
      </c>
      <c r="BL341" s="14" t="s">
        <v>264</v>
      </c>
      <c r="BM341" s="219" t="s">
        <v>865</v>
      </c>
    </row>
    <row r="342" spans="1:65" s="2" customFormat="1" ht="24.2" customHeight="1">
      <c r="A342" s="32"/>
      <c r="B342" s="33"/>
      <c r="C342" s="207" t="s">
        <v>866</v>
      </c>
      <c r="D342" s="207" t="s">
        <v>163</v>
      </c>
      <c r="E342" s="208" t="s">
        <v>867</v>
      </c>
      <c r="F342" s="209" t="s">
        <v>868</v>
      </c>
      <c r="G342" s="210" t="s">
        <v>166</v>
      </c>
      <c r="H342" s="211">
        <v>23.067</v>
      </c>
      <c r="I342" s="212"/>
      <c r="J342" s="213">
        <f t="shared" si="95"/>
        <v>0</v>
      </c>
      <c r="K342" s="214"/>
      <c r="L342" s="35"/>
      <c r="M342" s="215" t="s">
        <v>1</v>
      </c>
      <c r="N342" s="216" t="s">
        <v>41</v>
      </c>
      <c r="O342" s="69"/>
      <c r="P342" s="217">
        <f t="shared" si="96"/>
        <v>0</v>
      </c>
      <c r="Q342" s="217">
        <v>4.4999999999999997E-3</v>
      </c>
      <c r="R342" s="217">
        <f t="shared" si="97"/>
        <v>0.10380149999999999</v>
      </c>
      <c r="S342" s="217">
        <v>0</v>
      </c>
      <c r="T342" s="218">
        <f t="shared" si="98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219" t="s">
        <v>264</v>
      </c>
      <c r="AT342" s="219" t="s">
        <v>163</v>
      </c>
      <c r="AU342" s="219" t="s">
        <v>88</v>
      </c>
      <c r="AY342" s="14" t="s">
        <v>159</v>
      </c>
      <c r="BE342" s="115">
        <f t="shared" si="99"/>
        <v>0</v>
      </c>
      <c r="BF342" s="115">
        <f t="shared" si="100"/>
        <v>0</v>
      </c>
      <c r="BG342" s="115">
        <f t="shared" si="101"/>
        <v>0</v>
      </c>
      <c r="BH342" s="115">
        <f t="shared" si="102"/>
        <v>0</v>
      </c>
      <c r="BI342" s="115">
        <f t="shared" si="103"/>
        <v>0</v>
      </c>
      <c r="BJ342" s="14" t="s">
        <v>88</v>
      </c>
      <c r="BK342" s="115">
        <f t="shared" si="104"/>
        <v>0</v>
      </c>
      <c r="BL342" s="14" t="s">
        <v>264</v>
      </c>
      <c r="BM342" s="219" t="s">
        <v>869</v>
      </c>
    </row>
    <row r="343" spans="1:65" s="2" customFormat="1" ht="24.2" customHeight="1">
      <c r="A343" s="32"/>
      <c r="B343" s="33"/>
      <c r="C343" s="207" t="s">
        <v>870</v>
      </c>
      <c r="D343" s="207" t="s">
        <v>163</v>
      </c>
      <c r="E343" s="208" t="s">
        <v>871</v>
      </c>
      <c r="F343" s="209" t="s">
        <v>872</v>
      </c>
      <c r="G343" s="210" t="s">
        <v>166</v>
      </c>
      <c r="H343" s="211">
        <v>38.927999999999997</v>
      </c>
      <c r="I343" s="212"/>
      <c r="J343" s="213">
        <f t="shared" si="95"/>
        <v>0</v>
      </c>
      <c r="K343" s="214"/>
      <c r="L343" s="35"/>
      <c r="M343" s="215" t="s">
        <v>1</v>
      </c>
      <c r="N343" s="216" t="s">
        <v>41</v>
      </c>
      <c r="O343" s="69"/>
      <c r="P343" s="217">
        <f t="shared" si="96"/>
        <v>0</v>
      </c>
      <c r="Q343" s="217">
        <v>0</v>
      </c>
      <c r="R343" s="217">
        <f t="shared" si="97"/>
        <v>0</v>
      </c>
      <c r="S343" s="217">
        <v>2.5000000000000001E-3</v>
      </c>
      <c r="T343" s="218">
        <f t="shared" si="98"/>
        <v>9.731999999999999E-2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219" t="s">
        <v>264</v>
      </c>
      <c r="AT343" s="219" t="s">
        <v>163</v>
      </c>
      <c r="AU343" s="219" t="s">
        <v>88</v>
      </c>
      <c r="AY343" s="14" t="s">
        <v>159</v>
      </c>
      <c r="BE343" s="115">
        <f t="shared" si="99"/>
        <v>0</v>
      </c>
      <c r="BF343" s="115">
        <f t="shared" si="100"/>
        <v>0</v>
      </c>
      <c r="BG343" s="115">
        <f t="shared" si="101"/>
        <v>0</v>
      </c>
      <c r="BH343" s="115">
        <f t="shared" si="102"/>
        <v>0</v>
      </c>
      <c r="BI343" s="115">
        <f t="shared" si="103"/>
        <v>0</v>
      </c>
      <c r="BJ343" s="14" t="s">
        <v>88</v>
      </c>
      <c r="BK343" s="115">
        <f t="shared" si="104"/>
        <v>0</v>
      </c>
      <c r="BL343" s="14" t="s">
        <v>264</v>
      </c>
      <c r="BM343" s="219" t="s">
        <v>873</v>
      </c>
    </row>
    <row r="344" spans="1:65" s="2" customFormat="1" ht="14.45" customHeight="1">
      <c r="A344" s="32"/>
      <c r="B344" s="33"/>
      <c r="C344" s="207" t="s">
        <v>874</v>
      </c>
      <c r="D344" s="207" t="s">
        <v>163</v>
      </c>
      <c r="E344" s="208" t="s">
        <v>875</v>
      </c>
      <c r="F344" s="209" t="s">
        <v>876</v>
      </c>
      <c r="G344" s="210" t="s">
        <v>166</v>
      </c>
      <c r="H344" s="211">
        <v>31.225999999999999</v>
      </c>
      <c r="I344" s="212"/>
      <c r="J344" s="213">
        <f t="shared" si="95"/>
        <v>0</v>
      </c>
      <c r="K344" s="214"/>
      <c r="L344" s="35"/>
      <c r="M344" s="215" t="s">
        <v>1</v>
      </c>
      <c r="N344" s="216" t="s">
        <v>41</v>
      </c>
      <c r="O344" s="69"/>
      <c r="P344" s="217">
        <f t="shared" si="96"/>
        <v>0</v>
      </c>
      <c r="Q344" s="217">
        <v>2.9999999999999997E-4</v>
      </c>
      <c r="R344" s="217">
        <f t="shared" si="97"/>
        <v>9.367799999999999E-3</v>
      </c>
      <c r="S344" s="217">
        <v>0</v>
      </c>
      <c r="T344" s="218">
        <f t="shared" si="98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219" t="s">
        <v>264</v>
      </c>
      <c r="AT344" s="219" t="s">
        <v>163</v>
      </c>
      <c r="AU344" s="219" t="s">
        <v>88</v>
      </c>
      <c r="AY344" s="14" t="s">
        <v>159</v>
      </c>
      <c r="BE344" s="115">
        <f t="shared" si="99"/>
        <v>0</v>
      </c>
      <c r="BF344" s="115">
        <f t="shared" si="100"/>
        <v>0</v>
      </c>
      <c r="BG344" s="115">
        <f t="shared" si="101"/>
        <v>0</v>
      </c>
      <c r="BH344" s="115">
        <f t="shared" si="102"/>
        <v>0</v>
      </c>
      <c r="BI344" s="115">
        <f t="shared" si="103"/>
        <v>0</v>
      </c>
      <c r="BJ344" s="14" t="s">
        <v>88</v>
      </c>
      <c r="BK344" s="115">
        <f t="shared" si="104"/>
        <v>0</v>
      </c>
      <c r="BL344" s="14" t="s">
        <v>264</v>
      </c>
      <c r="BM344" s="219" t="s">
        <v>877</v>
      </c>
    </row>
    <row r="345" spans="1:65" s="2" customFormat="1" ht="14.45" customHeight="1">
      <c r="A345" s="32"/>
      <c r="B345" s="33"/>
      <c r="C345" s="220" t="s">
        <v>878</v>
      </c>
      <c r="D345" s="220" t="s">
        <v>339</v>
      </c>
      <c r="E345" s="221" t="s">
        <v>879</v>
      </c>
      <c r="F345" s="222" t="s">
        <v>880</v>
      </c>
      <c r="G345" s="223" t="s">
        <v>166</v>
      </c>
      <c r="H345" s="224">
        <v>27.212</v>
      </c>
      <c r="I345" s="225"/>
      <c r="J345" s="226">
        <f t="shared" si="95"/>
        <v>0</v>
      </c>
      <c r="K345" s="227"/>
      <c r="L345" s="228"/>
      <c r="M345" s="229" t="s">
        <v>1</v>
      </c>
      <c r="N345" s="230" t="s">
        <v>41</v>
      </c>
      <c r="O345" s="69"/>
      <c r="P345" s="217">
        <f t="shared" si="96"/>
        <v>0</v>
      </c>
      <c r="Q345" s="217">
        <v>2.8300000000000001E-3</v>
      </c>
      <c r="R345" s="217">
        <f t="shared" si="97"/>
        <v>7.7009960000000002E-2</v>
      </c>
      <c r="S345" s="217">
        <v>0</v>
      </c>
      <c r="T345" s="218">
        <f t="shared" si="98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219" t="s">
        <v>342</v>
      </c>
      <c r="AT345" s="219" t="s">
        <v>339</v>
      </c>
      <c r="AU345" s="219" t="s">
        <v>88</v>
      </c>
      <c r="AY345" s="14" t="s">
        <v>159</v>
      </c>
      <c r="BE345" s="115">
        <f t="shared" si="99"/>
        <v>0</v>
      </c>
      <c r="BF345" s="115">
        <f t="shared" si="100"/>
        <v>0</v>
      </c>
      <c r="BG345" s="115">
        <f t="shared" si="101"/>
        <v>0</v>
      </c>
      <c r="BH345" s="115">
        <f t="shared" si="102"/>
        <v>0</v>
      </c>
      <c r="BI345" s="115">
        <f t="shared" si="103"/>
        <v>0</v>
      </c>
      <c r="BJ345" s="14" t="s">
        <v>88</v>
      </c>
      <c r="BK345" s="115">
        <f t="shared" si="104"/>
        <v>0</v>
      </c>
      <c r="BL345" s="14" t="s">
        <v>264</v>
      </c>
      <c r="BM345" s="219" t="s">
        <v>881</v>
      </c>
    </row>
    <row r="346" spans="1:65" s="2" customFormat="1" ht="14.45" customHeight="1">
      <c r="A346" s="32"/>
      <c r="B346" s="33"/>
      <c r="C346" s="207" t="s">
        <v>882</v>
      </c>
      <c r="D346" s="207" t="s">
        <v>163</v>
      </c>
      <c r="E346" s="208" t="s">
        <v>883</v>
      </c>
      <c r="F346" s="209" t="s">
        <v>884</v>
      </c>
      <c r="G346" s="210" t="s">
        <v>236</v>
      </c>
      <c r="H346" s="211">
        <v>16.710999999999999</v>
      </c>
      <c r="I346" s="212"/>
      <c r="J346" s="213">
        <f t="shared" si="95"/>
        <v>0</v>
      </c>
      <c r="K346" s="214"/>
      <c r="L346" s="35"/>
      <c r="M346" s="215" t="s">
        <v>1</v>
      </c>
      <c r="N346" s="216" t="s">
        <v>41</v>
      </c>
      <c r="O346" s="69"/>
      <c r="P346" s="217">
        <f t="shared" si="96"/>
        <v>0</v>
      </c>
      <c r="Q346" s="217">
        <v>0</v>
      </c>
      <c r="R346" s="217">
        <f t="shared" si="97"/>
        <v>0</v>
      </c>
      <c r="S346" s="217">
        <v>0</v>
      </c>
      <c r="T346" s="218">
        <f t="shared" si="98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219" t="s">
        <v>264</v>
      </c>
      <c r="AT346" s="219" t="s">
        <v>163</v>
      </c>
      <c r="AU346" s="219" t="s">
        <v>88</v>
      </c>
      <c r="AY346" s="14" t="s">
        <v>159</v>
      </c>
      <c r="BE346" s="115">
        <f t="shared" si="99"/>
        <v>0</v>
      </c>
      <c r="BF346" s="115">
        <f t="shared" si="100"/>
        <v>0</v>
      </c>
      <c r="BG346" s="115">
        <f t="shared" si="101"/>
        <v>0</v>
      </c>
      <c r="BH346" s="115">
        <f t="shared" si="102"/>
        <v>0</v>
      </c>
      <c r="BI346" s="115">
        <f t="shared" si="103"/>
        <v>0</v>
      </c>
      <c r="BJ346" s="14" t="s">
        <v>88</v>
      </c>
      <c r="BK346" s="115">
        <f t="shared" si="104"/>
        <v>0</v>
      </c>
      <c r="BL346" s="14" t="s">
        <v>264</v>
      </c>
      <c r="BM346" s="219" t="s">
        <v>885</v>
      </c>
    </row>
    <row r="347" spans="1:65" s="2" customFormat="1" ht="14.45" customHeight="1">
      <c r="A347" s="32"/>
      <c r="B347" s="33"/>
      <c r="C347" s="207" t="s">
        <v>886</v>
      </c>
      <c r="D347" s="207" t="s">
        <v>163</v>
      </c>
      <c r="E347" s="208" t="s">
        <v>887</v>
      </c>
      <c r="F347" s="209" t="s">
        <v>888</v>
      </c>
      <c r="G347" s="210" t="s">
        <v>236</v>
      </c>
      <c r="H347" s="211">
        <v>37.110999999999997</v>
      </c>
      <c r="I347" s="212"/>
      <c r="J347" s="213">
        <f t="shared" si="95"/>
        <v>0</v>
      </c>
      <c r="K347" s="214"/>
      <c r="L347" s="35"/>
      <c r="M347" s="215" t="s">
        <v>1</v>
      </c>
      <c r="N347" s="216" t="s">
        <v>41</v>
      </c>
      <c r="O347" s="69"/>
      <c r="P347" s="217">
        <f t="shared" si="96"/>
        <v>0</v>
      </c>
      <c r="Q347" s="217">
        <v>0</v>
      </c>
      <c r="R347" s="217">
        <f t="shared" si="97"/>
        <v>0</v>
      </c>
      <c r="S347" s="217">
        <v>2.9999999999999997E-4</v>
      </c>
      <c r="T347" s="218">
        <f t="shared" si="98"/>
        <v>1.1133299999999999E-2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219" t="s">
        <v>264</v>
      </c>
      <c r="AT347" s="219" t="s">
        <v>163</v>
      </c>
      <c r="AU347" s="219" t="s">
        <v>88</v>
      </c>
      <c r="AY347" s="14" t="s">
        <v>159</v>
      </c>
      <c r="BE347" s="115">
        <f t="shared" si="99"/>
        <v>0</v>
      </c>
      <c r="BF347" s="115">
        <f t="shared" si="100"/>
        <v>0</v>
      </c>
      <c r="BG347" s="115">
        <f t="shared" si="101"/>
        <v>0</v>
      </c>
      <c r="BH347" s="115">
        <f t="shared" si="102"/>
        <v>0</v>
      </c>
      <c r="BI347" s="115">
        <f t="shared" si="103"/>
        <v>0</v>
      </c>
      <c r="BJ347" s="14" t="s">
        <v>88</v>
      </c>
      <c r="BK347" s="115">
        <f t="shared" si="104"/>
        <v>0</v>
      </c>
      <c r="BL347" s="14" t="s">
        <v>264</v>
      </c>
      <c r="BM347" s="219" t="s">
        <v>889</v>
      </c>
    </row>
    <row r="348" spans="1:65" s="2" customFormat="1" ht="14.45" customHeight="1">
      <c r="A348" s="32"/>
      <c r="B348" s="33"/>
      <c r="C348" s="207" t="s">
        <v>890</v>
      </c>
      <c r="D348" s="207" t="s">
        <v>163</v>
      </c>
      <c r="E348" s="208" t="s">
        <v>891</v>
      </c>
      <c r="F348" s="209" t="s">
        <v>892</v>
      </c>
      <c r="G348" s="210" t="s">
        <v>236</v>
      </c>
      <c r="H348" s="211">
        <v>16.710999999999999</v>
      </c>
      <c r="I348" s="212"/>
      <c r="J348" s="213">
        <f t="shared" si="95"/>
        <v>0</v>
      </c>
      <c r="K348" s="214"/>
      <c r="L348" s="35"/>
      <c r="M348" s="215" t="s">
        <v>1</v>
      </c>
      <c r="N348" s="216" t="s">
        <v>41</v>
      </c>
      <c r="O348" s="69"/>
      <c r="P348" s="217">
        <f t="shared" si="96"/>
        <v>0</v>
      </c>
      <c r="Q348" s="217">
        <v>1.0000000000000001E-5</v>
      </c>
      <c r="R348" s="217">
        <f t="shared" si="97"/>
        <v>1.6710999999999999E-4</v>
      </c>
      <c r="S348" s="217">
        <v>0</v>
      </c>
      <c r="T348" s="218">
        <f t="shared" si="98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219" t="s">
        <v>264</v>
      </c>
      <c r="AT348" s="219" t="s">
        <v>163</v>
      </c>
      <c r="AU348" s="219" t="s">
        <v>88</v>
      </c>
      <c r="AY348" s="14" t="s">
        <v>159</v>
      </c>
      <c r="BE348" s="115">
        <f t="shared" si="99"/>
        <v>0</v>
      </c>
      <c r="BF348" s="115">
        <f t="shared" si="100"/>
        <v>0</v>
      </c>
      <c r="BG348" s="115">
        <f t="shared" si="101"/>
        <v>0</v>
      </c>
      <c r="BH348" s="115">
        <f t="shared" si="102"/>
        <v>0</v>
      </c>
      <c r="BI348" s="115">
        <f t="shared" si="103"/>
        <v>0</v>
      </c>
      <c r="BJ348" s="14" t="s">
        <v>88</v>
      </c>
      <c r="BK348" s="115">
        <f t="shared" si="104"/>
        <v>0</v>
      </c>
      <c r="BL348" s="14" t="s">
        <v>264</v>
      </c>
      <c r="BM348" s="219" t="s">
        <v>893</v>
      </c>
    </row>
    <row r="349" spans="1:65" s="2" customFormat="1" ht="24.2" customHeight="1">
      <c r="A349" s="32"/>
      <c r="B349" s="33"/>
      <c r="C349" s="220" t="s">
        <v>894</v>
      </c>
      <c r="D349" s="220" t="s">
        <v>339</v>
      </c>
      <c r="E349" s="221" t="s">
        <v>895</v>
      </c>
      <c r="F349" s="222" t="s">
        <v>896</v>
      </c>
      <c r="G349" s="223" t="s">
        <v>202</v>
      </c>
      <c r="H349" s="224">
        <v>17.045000000000002</v>
      </c>
      <c r="I349" s="225"/>
      <c r="J349" s="226">
        <f t="shared" si="95"/>
        <v>0</v>
      </c>
      <c r="K349" s="227"/>
      <c r="L349" s="228"/>
      <c r="M349" s="229" t="s">
        <v>1</v>
      </c>
      <c r="N349" s="230" t="s">
        <v>41</v>
      </c>
      <c r="O349" s="69"/>
      <c r="P349" s="217">
        <f t="shared" si="96"/>
        <v>0</v>
      </c>
      <c r="Q349" s="217">
        <v>1E-4</v>
      </c>
      <c r="R349" s="217">
        <f t="shared" si="97"/>
        <v>1.7045000000000003E-3</v>
      </c>
      <c r="S349" s="217">
        <v>0</v>
      </c>
      <c r="T349" s="218">
        <f t="shared" si="98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219" t="s">
        <v>342</v>
      </c>
      <c r="AT349" s="219" t="s">
        <v>339</v>
      </c>
      <c r="AU349" s="219" t="s">
        <v>88</v>
      </c>
      <c r="AY349" s="14" t="s">
        <v>159</v>
      </c>
      <c r="BE349" s="115">
        <f t="shared" si="99"/>
        <v>0</v>
      </c>
      <c r="BF349" s="115">
        <f t="shared" si="100"/>
        <v>0</v>
      </c>
      <c r="BG349" s="115">
        <f t="shared" si="101"/>
        <v>0</v>
      </c>
      <c r="BH349" s="115">
        <f t="shared" si="102"/>
        <v>0</v>
      </c>
      <c r="BI349" s="115">
        <f t="shared" si="103"/>
        <v>0</v>
      </c>
      <c r="BJ349" s="14" t="s">
        <v>88</v>
      </c>
      <c r="BK349" s="115">
        <f t="shared" si="104"/>
        <v>0</v>
      </c>
      <c r="BL349" s="14" t="s">
        <v>264</v>
      </c>
      <c r="BM349" s="219" t="s">
        <v>897</v>
      </c>
    </row>
    <row r="350" spans="1:65" s="2" customFormat="1" ht="14.45" customHeight="1">
      <c r="A350" s="32"/>
      <c r="B350" s="33"/>
      <c r="C350" s="207" t="s">
        <v>898</v>
      </c>
      <c r="D350" s="207" t="s">
        <v>163</v>
      </c>
      <c r="E350" s="208" t="s">
        <v>899</v>
      </c>
      <c r="F350" s="209" t="s">
        <v>900</v>
      </c>
      <c r="G350" s="210" t="s">
        <v>236</v>
      </c>
      <c r="H350" s="211">
        <v>3.85</v>
      </c>
      <c r="I350" s="212"/>
      <c r="J350" s="213">
        <f t="shared" si="95"/>
        <v>0</v>
      </c>
      <c r="K350" s="214"/>
      <c r="L350" s="35"/>
      <c r="M350" s="215" t="s">
        <v>1</v>
      </c>
      <c r="N350" s="216" t="s">
        <v>41</v>
      </c>
      <c r="O350" s="69"/>
      <c r="P350" s="217">
        <f t="shared" si="96"/>
        <v>0</v>
      </c>
      <c r="Q350" s="217">
        <v>0</v>
      </c>
      <c r="R350" s="217">
        <f t="shared" si="97"/>
        <v>0</v>
      </c>
      <c r="S350" s="217">
        <v>0</v>
      </c>
      <c r="T350" s="218">
        <f t="shared" si="98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219" t="s">
        <v>264</v>
      </c>
      <c r="AT350" s="219" t="s">
        <v>163</v>
      </c>
      <c r="AU350" s="219" t="s">
        <v>88</v>
      </c>
      <c r="AY350" s="14" t="s">
        <v>159</v>
      </c>
      <c r="BE350" s="115">
        <f t="shared" si="99"/>
        <v>0</v>
      </c>
      <c r="BF350" s="115">
        <f t="shared" si="100"/>
        <v>0</v>
      </c>
      <c r="BG350" s="115">
        <f t="shared" si="101"/>
        <v>0</v>
      </c>
      <c r="BH350" s="115">
        <f t="shared" si="102"/>
        <v>0</v>
      </c>
      <c r="BI350" s="115">
        <f t="shared" si="103"/>
        <v>0</v>
      </c>
      <c r="BJ350" s="14" t="s">
        <v>88</v>
      </c>
      <c r="BK350" s="115">
        <f t="shared" si="104"/>
        <v>0</v>
      </c>
      <c r="BL350" s="14" t="s">
        <v>264</v>
      </c>
      <c r="BM350" s="219" t="s">
        <v>901</v>
      </c>
    </row>
    <row r="351" spans="1:65" s="2" customFormat="1" ht="14.45" customHeight="1">
      <c r="A351" s="32"/>
      <c r="B351" s="33"/>
      <c r="C351" s="220" t="s">
        <v>902</v>
      </c>
      <c r="D351" s="220" t="s">
        <v>339</v>
      </c>
      <c r="E351" s="221" t="s">
        <v>903</v>
      </c>
      <c r="F351" s="222" t="s">
        <v>904</v>
      </c>
      <c r="G351" s="223" t="s">
        <v>236</v>
      </c>
      <c r="H351" s="224">
        <v>3.927</v>
      </c>
      <c r="I351" s="225"/>
      <c r="J351" s="226">
        <f t="shared" si="95"/>
        <v>0</v>
      </c>
      <c r="K351" s="227"/>
      <c r="L351" s="228"/>
      <c r="M351" s="229" t="s">
        <v>1</v>
      </c>
      <c r="N351" s="230" t="s">
        <v>41</v>
      </c>
      <c r="O351" s="69"/>
      <c r="P351" s="217">
        <f t="shared" si="96"/>
        <v>0</v>
      </c>
      <c r="Q351" s="217">
        <v>1.6000000000000001E-4</v>
      </c>
      <c r="R351" s="217">
        <f t="shared" si="97"/>
        <v>6.2832000000000003E-4</v>
      </c>
      <c r="S351" s="217">
        <v>0</v>
      </c>
      <c r="T351" s="218">
        <f t="shared" si="98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219" t="s">
        <v>342</v>
      </c>
      <c r="AT351" s="219" t="s">
        <v>339</v>
      </c>
      <c r="AU351" s="219" t="s">
        <v>88</v>
      </c>
      <c r="AY351" s="14" t="s">
        <v>159</v>
      </c>
      <c r="BE351" s="115">
        <f t="shared" si="99"/>
        <v>0</v>
      </c>
      <c r="BF351" s="115">
        <f t="shared" si="100"/>
        <v>0</v>
      </c>
      <c r="BG351" s="115">
        <f t="shared" si="101"/>
        <v>0</v>
      </c>
      <c r="BH351" s="115">
        <f t="shared" si="102"/>
        <v>0</v>
      </c>
      <c r="BI351" s="115">
        <f t="shared" si="103"/>
        <v>0</v>
      </c>
      <c r="BJ351" s="14" t="s">
        <v>88</v>
      </c>
      <c r="BK351" s="115">
        <f t="shared" si="104"/>
        <v>0</v>
      </c>
      <c r="BL351" s="14" t="s">
        <v>264</v>
      </c>
      <c r="BM351" s="219" t="s">
        <v>905</v>
      </c>
    </row>
    <row r="352" spans="1:65" s="2" customFormat="1" ht="24.2" customHeight="1">
      <c r="A352" s="32"/>
      <c r="B352" s="33"/>
      <c r="C352" s="207" t="s">
        <v>906</v>
      </c>
      <c r="D352" s="207" t="s">
        <v>163</v>
      </c>
      <c r="E352" s="208" t="s">
        <v>907</v>
      </c>
      <c r="F352" s="209" t="s">
        <v>908</v>
      </c>
      <c r="G352" s="210" t="s">
        <v>255</v>
      </c>
      <c r="H352" s="211">
        <v>0.51400000000000001</v>
      </c>
      <c r="I352" s="212"/>
      <c r="J352" s="213">
        <f t="shared" si="95"/>
        <v>0</v>
      </c>
      <c r="K352" s="214"/>
      <c r="L352" s="35"/>
      <c r="M352" s="215" t="s">
        <v>1</v>
      </c>
      <c r="N352" s="216" t="s">
        <v>41</v>
      </c>
      <c r="O352" s="69"/>
      <c r="P352" s="217">
        <f t="shared" si="96"/>
        <v>0</v>
      </c>
      <c r="Q352" s="217">
        <v>0</v>
      </c>
      <c r="R352" s="217">
        <f t="shared" si="97"/>
        <v>0</v>
      </c>
      <c r="S352" s="217">
        <v>0</v>
      </c>
      <c r="T352" s="218">
        <f t="shared" si="98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219" t="s">
        <v>264</v>
      </c>
      <c r="AT352" s="219" t="s">
        <v>163</v>
      </c>
      <c r="AU352" s="219" t="s">
        <v>88</v>
      </c>
      <c r="AY352" s="14" t="s">
        <v>159</v>
      </c>
      <c r="BE352" s="115">
        <f t="shared" si="99"/>
        <v>0</v>
      </c>
      <c r="BF352" s="115">
        <f t="shared" si="100"/>
        <v>0</v>
      </c>
      <c r="BG352" s="115">
        <f t="shared" si="101"/>
        <v>0</v>
      </c>
      <c r="BH352" s="115">
        <f t="shared" si="102"/>
        <v>0</v>
      </c>
      <c r="BI352" s="115">
        <f t="shared" si="103"/>
        <v>0</v>
      </c>
      <c r="BJ352" s="14" t="s">
        <v>88</v>
      </c>
      <c r="BK352" s="115">
        <f t="shared" si="104"/>
        <v>0</v>
      </c>
      <c r="BL352" s="14" t="s">
        <v>264</v>
      </c>
      <c r="BM352" s="219" t="s">
        <v>909</v>
      </c>
    </row>
    <row r="353" spans="1:65" s="2" customFormat="1" ht="24.2" customHeight="1">
      <c r="A353" s="32"/>
      <c r="B353" s="33"/>
      <c r="C353" s="207" t="s">
        <v>910</v>
      </c>
      <c r="D353" s="207" t="s">
        <v>163</v>
      </c>
      <c r="E353" s="208" t="s">
        <v>911</v>
      </c>
      <c r="F353" s="209" t="s">
        <v>912</v>
      </c>
      <c r="G353" s="210" t="s">
        <v>255</v>
      </c>
      <c r="H353" s="211">
        <v>0.51400000000000001</v>
      </c>
      <c r="I353" s="212"/>
      <c r="J353" s="213">
        <f t="shared" si="95"/>
        <v>0</v>
      </c>
      <c r="K353" s="214"/>
      <c r="L353" s="35"/>
      <c r="M353" s="215" t="s">
        <v>1</v>
      </c>
      <c r="N353" s="216" t="s">
        <v>41</v>
      </c>
      <c r="O353" s="69"/>
      <c r="P353" s="217">
        <f t="shared" si="96"/>
        <v>0</v>
      </c>
      <c r="Q353" s="217">
        <v>0</v>
      </c>
      <c r="R353" s="217">
        <f t="shared" si="97"/>
        <v>0</v>
      </c>
      <c r="S353" s="217">
        <v>0</v>
      </c>
      <c r="T353" s="218">
        <f t="shared" si="98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219" t="s">
        <v>264</v>
      </c>
      <c r="AT353" s="219" t="s">
        <v>163</v>
      </c>
      <c r="AU353" s="219" t="s">
        <v>88</v>
      </c>
      <c r="AY353" s="14" t="s">
        <v>159</v>
      </c>
      <c r="BE353" s="115">
        <f t="shared" si="99"/>
        <v>0</v>
      </c>
      <c r="BF353" s="115">
        <f t="shared" si="100"/>
        <v>0</v>
      </c>
      <c r="BG353" s="115">
        <f t="shared" si="101"/>
        <v>0</v>
      </c>
      <c r="BH353" s="115">
        <f t="shared" si="102"/>
        <v>0</v>
      </c>
      <c r="BI353" s="115">
        <f t="shared" si="103"/>
        <v>0</v>
      </c>
      <c r="BJ353" s="14" t="s">
        <v>88</v>
      </c>
      <c r="BK353" s="115">
        <f t="shared" si="104"/>
        <v>0</v>
      </c>
      <c r="BL353" s="14" t="s">
        <v>264</v>
      </c>
      <c r="BM353" s="219" t="s">
        <v>913</v>
      </c>
    </row>
    <row r="354" spans="1:65" s="2" customFormat="1" ht="24.2" customHeight="1">
      <c r="A354" s="32"/>
      <c r="B354" s="33"/>
      <c r="C354" s="207" t="s">
        <v>914</v>
      </c>
      <c r="D354" s="207" t="s">
        <v>163</v>
      </c>
      <c r="E354" s="208" t="s">
        <v>915</v>
      </c>
      <c r="F354" s="209" t="s">
        <v>916</v>
      </c>
      <c r="G354" s="210" t="s">
        <v>255</v>
      </c>
      <c r="H354" s="211">
        <v>0.51400000000000001</v>
      </c>
      <c r="I354" s="212"/>
      <c r="J354" s="213">
        <f t="shared" si="95"/>
        <v>0</v>
      </c>
      <c r="K354" s="214"/>
      <c r="L354" s="35"/>
      <c r="M354" s="215" t="s">
        <v>1</v>
      </c>
      <c r="N354" s="216" t="s">
        <v>41</v>
      </c>
      <c r="O354" s="69"/>
      <c r="P354" s="217">
        <f t="shared" si="96"/>
        <v>0</v>
      </c>
      <c r="Q354" s="217">
        <v>0</v>
      </c>
      <c r="R354" s="217">
        <f t="shared" si="97"/>
        <v>0</v>
      </c>
      <c r="S354" s="217">
        <v>0</v>
      </c>
      <c r="T354" s="218">
        <f t="shared" si="98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219" t="s">
        <v>264</v>
      </c>
      <c r="AT354" s="219" t="s">
        <v>163</v>
      </c>
      <c r="AU354" s="219" t="s">
        <v>88</v>
      </c>
      <c r="AY354" s="14" t="s">
        <v>159</v>
      </c>
      <c r="BE354" s="115">
        <f t="shared" si="99"/>
        <v>0</v>
      </c>
      <c r="BF354" s="115">
        <f t="shared" si="100"/>
        <v>0</v>
      </c>
      <c r="BG354" s="115">
        <f t="shared" si="101"/>
        <v>0</v>
      </c>
      <c r="BH354" s="115">
        <f t="shared" si="102"/>
        <v>0</v>
      </c>
      <c r="BI354" s="115">
        <f t="shared" si="103"/>
        <v>0</v>
      </c>
      <c r="BJ354" s="14" t="s">
        <v>88</v>
      </c>
      <c r="BK354" s="115">
        <f t="shared" si="104"/>
        <v>0</v>
      </c>
      <c r="BL354" s="14" t="s">
        <v>264</v>
      </c>
      <c r="BM354" s="219" t="s">
        <v>917</v>
      </c>
    </row>
    <row r="355" spans="1:65" s="12" customFormat="1" ht="22.9" customHeight="1">
      <c r="B355" s="191"/>
      <c r="C355" s="192"/>
      <c r="D355" s="193" t="s">
        <v>74</v>
      </c>
      <c r="E355" s="205" t="s">
        <v>918</v>
      </c>
      <c r="F355" s="205" t="s">
        <v>919</v>
      </c>
      <c r="G355" s="192"/>
      <c r="H355" s="192"/>
      <c r="I355" s="195"/>
      <c r="J355" s="206">
        <f>BK355</f>
        <v>0</v>
      </c>
      <c r="K355" s="192"/>
      <c r="L355" s="197"/>
      <c r="M355" s="198"/>
      <c r="N355" s="199"/>
      <c r="O355" s="199"/>
      <c r="P355" s="200">
        <f>SUM(P356:P376)</f>
        <v>0</v>
      </c>
      <c r="Q355" s="199"/>
      <c r="R355" s="200">
        <f>SUM(R356:R376)</f>
        <v>0.35432690000000011</v>
      </c>
      <c r="S355" s="199"/>
      <c r="T355" s="201">
        <f>SUM(T356:T376)</f>
        <v>1.3511410000000001</v>
      </c>
      <c r="AR355" s="202" t="s">
        <v>88</v>
      </c>
      <c r="AT355" s="203" t="s">
        <v>74</v>
      </c>
      <c r="AU355" s="203" t="s">
        <v>82</v>
      </c>
      <c r="AY355" s="202" t="s">
        <v>159</v>
      </c>
      <c r="BK355" s="204">
        <f>SUM(BK356:BK376)</f>
        <v>0</v>
      </c>
    </row>
    <row r="356" spans="1:65" s="2" customFormat="1" ht="14.45" customHeight="1">
      <c r="A356" s="32"/>
      <c r="B356" s="33"/>
      <c r="C356" s="207" t="s">
        <v>920</v>
      </c>
      <c r="D356" s="207" t="s">
        <v>163</v>
      </c>
      <c r="E356" s="208" t="s">
        <v>921</v>
      </c>
      <c r="F356" s="209" t="s">
        <v>922</v>
      </c>
      <c r="G356" s="210" t="s">
        <v>166</v>
      </c>
      <c r="H356" s="211">
        <v>17.079999999999998</v>
      </c>
      <c r="I356" s="212"/>
      <c r="J356" s="213">
        <f t="shared" ref="J356:J376" si="105">ROUND(I356*H356,2)</f>
        <v>0</v>
      </c>
      <c r="K356" s="214"/>
      <c r="L356" s="35"/>
      <c r="M356" s="215" t="s">
        <v>1</v>
      </c>
      <c r="N356" s="216" t="s">
        <v>41</v>
      </c>
      <c r="O356" s="69"/>
      <c r="P356" s="217">
        <f t="shared" ref="P356:P376" si="106">O356*H356</f>
        <v>0</v>
      </c>
      <c r="Q356" s="217">
        <v>0</v>
      </c>
      <c r="R356" s="217">
        <f t="shared" ref="R356:R376" si="107">Q356*H356</f>
        <v>0</v>
      </c>
      <c r="S356" s="217">
        <v>0</v>
      </c>
      <c r="T356" s="218">
        <f t="shared" ref="T356:T376" si="108"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219" t="s">
        <v>264</v>
      </c>
      <c r="AT356" s="219" t="s">
        <v>163</v>
      </c>
      <c r="AU356" s="219" t="s">
        <v>88</v>
      </c>
      <c r="AY356" s="14" t="s">
        <v>159</v>
      </c>
      <c r="BE356" s="115">
        <f t="shared" ref="BE356:BE376" si="109">IF(N356="základní",J356,0)</f>
        <v>0</v>
      </c>
      <c r="BF356" s="115">
        <f t="shared" ref="BF356:BF376" si="110">IF(N356="snížená",J356,0)</f>
        <v>0</v>
      </c>
      <c r="BG356" s="115">
        <f t="shared" ref="BG356:BG376" si="111">IF(N356="zákl. přenesená",J356,0)</f>
        <v>0</v>
      </c>
      <c r="BH356" s="115">
        <f t="shared" ref="BH356:BH376" si="112">IF(N356="sníž. přenesená",J356,0)</f>
        <v>0</v>
      </c>
      <c r="BI356" s="115">
        <f t="shared" ref="BI356:BI376" si="113">IF(N356="nulová",J356,0)</f>
        <v>0</v>
      </c>
      <c r="BJ356" s="14" t="s">
        <v>88</v>
      </c>
      <c r="BK356" s="115">
        <f t="shared" ref="BK356:BK376" si="114">ROUND(I356*H356,2)</f>
        <v>0</v>
      </c>
      <c r="BL356" s="14" t="s">
        <v>264</v>
      </c>
      <c r="BM356" s="219" t="s">
        <v>923</v>
      </c>
    </row>
    <row r="357" spans="1:65" s="2" customFormat="1" ht="14.45" customHeight="1">
      <c r="A357" s="32"/>
      <c r="B357" s="33"/>
      <c r="C357" s="207" t="s">
        <v>924</v>
      </c>
      <c r="D357" s="207" t="s">
        <v>163</v>
      </c>
      <c r="E357" s="208" t="s">
        <v>925</v>
      </c>
      <c r="F357" s="209" t="s">
        <v>926</v>
      </c>
      <c r="G357" s="210" t="s">
        <v>166</v>
      </c>
      <c r="H357" s="211">
        <v>17.079999999999998</v>
      </c>
      <c r="I357" s="212"/>
      <c r="J357" s="213">
        <f t="shared" si="105"/>
        <v>0</v>
      </c>
      <c r="K357" s="214"/>
      <c r="L357" s="35"/>
      <c r="M357" s="215" t="s">
        <v>1</v>
      </c>
      <c r="N357" s="216" t="s">
        <v>41</v>
      </c>
      <c r="O357" s="69"/>
      <c r="P357" s="217">
        <f t="shared" si="106"/>
        <v>0</v>
      </c>
      <c r="Q357" s="217">
        <v>2.9999999999999997E-4</v>
      </c>
      <c r="R357" s="217">
        <f t="shared" si="107"/>
        <v>5.1239999999999992E-3</v>
      </c>
      <c r="S357" s="217">
        <v>0</v>
      </c>
      <c r="T357" s="218">
        <f t="shared" si="108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219" t="s">
        <v>264</v>
      </c>
      <c r="AT357" s="219" t="s">
        <v>163</v>
      </c>
      <c r="AU357" s="219" t="s">
        <v>88</v>
      </c>
      <c r="AY357" s="14" t="s">
        <v>159</v>
      </c>
      <c r="BE357" s="115">
        <f t="shared" si="109"/>
        <v>0</v>
      </c>
      <c r="BF357" s="115">
        <f t="shared" si="110"/>
        <v>0</v>
      </c>
      <c r="BG357" s="115">
        <f t="shared" si="111"/>
        <v>0</v>
      </c>
      <c r="BH357" s="115">
        <f t="shared" si="112"/>
        <v>0</v>
      </c>
      <c r="BI357" s="115">
        <f t="shared" si="113"/>
        <v>0</v>
      </c>
      <c r="BJ357" s="14" t="s">
        <v>88</v>
      </c>
      <c r="BK357" s="115">
        <f t="shared" si="114"/>
        <v>0</v>
      </c>
      <c r="BL357" s="14" t="s">
        <v>264</v>
      </c>
      <c r="BM357" s="219" t="s">
        <v>927</v>
      </c>
    </row>
    <row r="358" spans="1:65" s="2" customFormat="1" ht="24.2" customHeight="1">
      <c r="A358" s="32"/>
      <c r="B358" s="33"/>
      <c r="C358" s="207" t="s">
        <v>928</v>
      </c>
      <c r="D358" s="207" t="s">
        <v>163</v>
      </c>
      <c r="E358" s="208" t="s">
        <v>929</v>
      </c>
      <c r="F358" s="209" t="s">
        <v>930</v>
      </c>
      <c r="G358" s="210" t="s">
        <v>166</v>
      </c>
      <c r="H358" s="211">
        <v>16.574000000000002</v>
      </c>
      <c r="I358" s="212"/>
      <c r="J358" s="213">
        <f t="shared" si="105"/>
        <v>0</v>
      </c>
      <c r="K358" s="214"/>
      <c r="L358" s="35"/>
      <c r="M358" s="215" t="s">
        <v>1</v>
      </c>
      <c r="N358" s="216" t="s">
        <v>41</v>
      </c>
      <c r="O358" s="69"/>
      <c r="P358" s="217">
        <f t="shared" si="106"/>
        <v>0</v>
      </c>
      <c r="Q358" s="217">
        <v>0</v>
      </c>
      <c r="R358" s="217">
        <f t="shared" si="107"/>
        <v>0</v>
      </c>
      <c r="S358" s="217">
        <v>8.1500000000000003E-2</v>
      </c>
      <c r="T358" s="218">
        <f t="shared" si="108"/>
        <v>1.3507810000000002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219" t="s">
        <v>264</v>
      </c>
      <c r="AT358" s="219" t="s">
        <v>163</v>
      </c>
      <c r="AU358" s="219" t="s">
        <v>88</v>
      </c>
      <c r="AY358" s="14" t="s">
        <v>159</v>
      </c>
      <c r="BE358" s="115">
        <f t="shared" si="109"/>
        <v>0</v>
      </c>
      <c r="BF358" s="115">
        <f t="shared" si="110"/>
        <v>0</v>
      </c>
      <c r="BG358" s="115">
        <f t="shared" si="111"/>
        <v>0</v>
      </c>
      <c r="BH358" s="115">
        <f t="shared" si="112"/>
        <v>0</v>
      </c>
      <c r="BI358" s="115">
        <f t="shared" si="113"/>
        <v>0</v>
      </c>
      <c r="BJ358" s="14" t="s">
        <v>88</v>
      </c>
      <c r="BK358" s="115">
        <f t="shared" si="114"/>
        <v>0</v>
      </c>
      <c r="BL358" s="14" t="s">
        <v>264</v>
      </c>
      <c r="BM358" s="219" t="s">
        <v>931</v>
      </c>
    </row>
    <row r="359" spans="1:65" s="2" customFormat="1" ht="24.2" customHeight="1">
      <c r="A359" s="32"/>
      <c r="B359" s="33"/>
      <c r="C359" s="207" t="s">
        <v>932</v>
      </c>
      <c r="D359" s="207" t="s">
        <v>163</v>
      </c>
      <c r="E359" s="208" t="s">
        <v>933</v>
      </c>
      <c r="F359" s="209" t="s">
        <v>934</v>
      </c>
      <c r="G359" s="210" t="s">
        <v>166</v>
      </c>
      <c r="H359" s="211">
        <v>9.6</v>
      </c>
      <c r="I359" s="212"/>
      <c r="J359" s="213">
        <f t="shared" si="105"/>
        <v>0</v>
      </c>
      <c r="K359" s="214"/>
      <c r="L359" s="35"/>
      <c r="M359" s="215" t="s">
        <v>1</v>
      </c>
      <c r="N359" s="216" t="s">
        <v>41</v>
      </c>
      <c r="O359" s="69"/>
      <c r="P359" s="217">
        <f t="shared" si="106"/>
        <v>0</v>
      </c>
      <c r="Q359" s="217">
        <v>6.0499999999999998E-3</v>
      </c>
      <c r="R359" s="217">
        <f t="shared" si="107"/>
        <v>5.8079999999999993E-2</v>
      </c>
      <c r="S359" s="217">
        <v>0</v>
      </c>
      <c r="T359" s="218">
        <f t="shared" si="108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219" t="s">
        <v>264</v>
      </c>
      <c r="AT359" s="219" t="s">
        <v>163</v>
      </c>
      <c r="AU359" s="219" t="s">
        <v>88</v>
      </c>
      <c r="AY359" s="14" t="s">
        <v>159</v>
      </c>
      <c r="BE359" s="115">
        <f t="shared" si="109"/>
        <v>0</v>
      </c>
      <c r="BF359" s="115">
        <f t="shared" si="110"/>
        <v>0</v>
      </c>
      <c r="BG359" s="115">
        <f t="shared" si="111"/>
        <v>0</v>
      </c>
      <c r="BH359" s="115">
        <f t="shared" si="112"/>
        <v>0</v>
      </c>
      <c r="BI359" s="115">
        <f t="shared" si="113"/>
        <v>0</v>
      </c>
      <c r="BJ359" s="14" t="s">
        <v>88</v>
      </c>
      <c r="BK359" s="115">
        <f t="shared" si="114"/>
        <v>0</v>
      </c>
      <c r="BL359" s="14" t="s">
        <v>264</v>
      </c>
      <c r="BM359" s="219" t="s">
        <v>935</v>
      </c>
    </row>
    <row r="360" spans="1:65" s="2" customFormat="1" ht="14.45" customHeight="1">
      <c r="A360" s="32"/>
      <c r="B360" s="33"/>
      <c r="C360" s="220" t="s">
        <v>936</v>
      </c>
      <c r="D360" s="220" t="s">
        <v>339</v>
      </c>
      <c r="E360" s="221" t="s">
        <v>937</v>
      </c>
      <c r="F360" s="222" t="s">
        <v>938</v>
      </c>
      <c r="G360" s="223" t="s">
        <v>166</v>
      </c>
      <c r="H360" s="224">
        <v>17.25</v>
      </c>
      <c r="I360" s="225"/>
      <c r="J360" s="226">
        <f t="shared" si="105"/>
        <v>0</v>
      </c>
      <c r="K360" s="227"/>
      <c r="L360" s="228"/>
      <c r="M360" s="229" t="s">
        <v>1</v>
      </c>
      <c r="N360" s="230" t="s">
        <v>41</v>
      </c>
      <c r="O360" s="69"/>
      <c r="P360" s="217">
        <f t="shared" si="106"/>
        <v>0</v>
      </c>
      <c r="Q360" s="217">
        <v>1.29E-2</v>
      </c>
      <c r="R360" s="217">
        <f t="shared" si="107"/>
        <v>0.222525</v>
      </c>
      <c r="S360" s="217">
        <v>0</v>
      </c>
      <c r="T360" s="218">
        <f t="shared" si="108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219" t="s">
        <v>342</v>
      </c>
      <c r="AT360" s="219" t="s">
        <v>339</v>
      </c>
      <c r="AU360" s="219" t="s">
        <v>88</v>
      </c>
      <c r="AY360" s="14" t="s">
        <v>159</v>
      </c>
      <c r="BE360" s="115">
        <f t="shared" si="109"/>
        <v>0</v>
      </c>
      <c r="BF360" s="115">
        <f t="shared" si="110"/>
        <v>0</v>
      </c>
      <c r="BG360" s="115">
        <f t="shared" si="111"/>
        <v>0</v>
      </c>
      <c r="BH360" s="115">
        <f t="shared" si="112"/>
        <v>0</v>
      </c>
      <c r="BI360" s="115">
        <f t="shared" si="113"/>
        <v>0</v>
      </c>
      <c r="BJ360" s="14" t="s">
        <v>88</v>
      </c>
      <c r="BK360" s="115">
        <f t="shared" si="114"/>
        <v>0</v>
      </c>
      <c r="BL360" s="14" t="s">
        <v>264</v>
      </c>
      <c r="BM360" s="219" t="s">
        <v>939</v>
      </c>
    </row>
    <row r="361" spans="1:65" s="2" customFormat="1" ht="24.2" customHeight="1">
      <c r="A361" s="32"/>
      <c r="B361" s="33"/>
      <c r="C361" s="207" t="s">
        <v>940</v>
      </c>
      <c r="D361" s="207" t="s">
        <v>163</v>
      </c>
      <c r="E361" s="208" t="s">
        <v>941</v>
      </c>
      <c r="F361" s="209" t="s">
        <v>942</v>
      </c>
      <c r="G361" s="210" t="s">
        <v>166</v>
      </c>
      <c r="H361" s="211">
        <v>3.28</v>
      </c>
      <c r="I361" s="212"/>
      <c r="J361" s="213">
        <f t="shared" si="105"/>
        <v>0</v>
      </c>
      <c r="K361" s="214"/>
      <c r="L361" s="35"/>
      <c r="M361" s="215" t="s">
        <v>1</v>
      </c>
      <c r="N361" s="216" t="s">
        <v>41</v>
      </c>
      <c r="O361" s="69"/>
      <c r="P361" s="217">
        <f t="shared" si="106"/>
        <v>0</v>
      </c>
      <c r="Q361" s="217">
        <v>4.9500000000000004E-3</v>
      </c>
      <c r="R361" s="217">
        <f t="shared" si="107"/>
        <v>1.6236E-2</v>
      </c>
      <c r="S361" s="217">
        <v>0</v>
      </c>
      <c r="T361" s="218">
        <f t="shared" si="108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219" t="s">
        <v>264</v>
      </c>
      <c r="AT361" s="219" t="s">
        <v>163</v>
      </c>
      <c r="AU361" s="219" t="s">
        <v>88</v>
      </c>
      <c r="AY361" s="14" t="s">
        <v>159</v>
      </c>
      <c r="BE361" s="115">
        <f t="shared" si="109"/>
        <v>0</v>
      </c>
      <c r="BF361" s="115">
        <f t="shared" si="110"/>
        <v>0</v>
      </c>
      <c r="BG361" s="115">
        <f t="shared" si="111"/>
        <v>0</v>
      </c>
      <c r="BH361" s="115">
        <f t="shared" si="112"/>
        <v>0</v>
      </c>
      <c r="BI361" s="115">
        <f t="shared" si="113"/>
        <v>0</v>
      </c>
      <c r="BJ361" s="14" t="s">
        <v>88</v>
      </c>
      <c r="BK361" s="115">
        <f t="shared" si="114"/>
        <v>0</v>
      </c>
      <c r="BL361" s="14" t="s">
        <v>264</v>
      </c>
      <c r="BM361" s="219" t="s">
        <v>943</v>
      </c>
    </row>
    <row r="362" spans="1:65" s="2" customFormat="1" ht="14.45" customHeight="1">
      <c r="A362" s="32"/>
      <c r="B362" s="33"/>
      <c r="C362" s="220" t="s">
        <v>944</v>
      </c>
      <c r="D362" s="220" t="s">
        <v>339</v>
      </c>
      <c r="E362" s="221" t="s">
        <v>945</v>
      </c>
      <c r="F362" s="222" t="s">
        <v>946</v>
      </c>
      <c r="G362" s="223" t="s">
        <v>166</v>
      </c>
      <c r="H362" s="224">
        <v>3.6080000000000001</v>
      </c>
      <c r="I362" s="225"/>
      <c r="J362" s="226">
        <f t="shared" si="105"/>
        <v>0</v>
      </c>
      <c r="K362" s="227"/>
      <c r="L362" s="228"/>
      <c r="M362" s="229" t="s">
        <v>1</v>
      </c>
      <c r="N362" s="230" t="s">
        <v>41</v>
      </c>
      <c r="O362" s="69"/>
      <c r="P362" s="217">
        <f t="shared" si="106"/>
        <v>0</v>
      </c>
      <c r="Q362" s="217">
        <v>9.7999999999999997E-3</v>
      </c>
      <c r="R362" s="217">
        <f t="shared" si="107"/>
        <v>3.5358399999999998E-2</v>
      </c>
      <c r="S362" s="217">
        <v>0</v>
      </c>
      <c r="T362" s="218">
        <f t="shared" si="108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219" t="s">
        <v>342</v>
      </c>
      <c r="AT362" s="219" t="s">
        <v>339</v>
      </c>
      <c r="AU362" s="219" t="s">
        <v>88</v>
      </c>
      <c r="AY362" s="14" t="s">
        <v>159</v>
      </c>
      <c r="BE362" s="115">
        <f t="shared" si="109"/>
        <v>0</v>
      </c>
      <c r="BF362" s="115">
        <f t="shared" si="110"/>
        <v>0</v>
      </c>
      <c r="BG362" s="115">
        <f t="shared" si="111"/>
        <v>0</v>
      </c>
      <c r="BH362" s="115">
        <f t="shared" si="112"/>
        <v>0</v>
      </c>
      <c r="BI362" s="115">
        <f t="shared" si="113"/>
        <v>0</v>
      </c>
      <c r="BJ362" s="14" t="s">
        <v>88</v>
      </c>
      <c r="BK362" s="115">
        <f t="shared" si="114"/>
        <v>0</v>
      </c>
      <c r="BL362" s="14" t="s">
        <v>264</v>
      </c>
      <c r="BM362" s="219" t="s">
        <v>947</v>
      </c>
    </row>
    <row r="363" spans="1:65" s="2" customFormat="1" ht="24.2" customHeight="1">
      <c r="A363" s="32"/>
      <c r="B363" s="33"/>
      <c r="C363" s="207" t="s">
        <v>948</v>
      </c>
      <c r="D363" s="207" t="s">
        <v>163</v>
      </c>
      <c r="E363" s="208" t="s">
        <v>949</v>
      </c>
      <c r="F363" s="209" t="s">
        <v>950</v>
      </c>
      <c r="G363" s="210" t="s">
        <v>166</v>
      </c>
      <c r="H363" s="211">
        <v>4.2</v>
      </c>
      <c r="I363" s="212"/>
      <c r="J363" s="213">
        <f t="shared" si="105"/>
        <v>0</v>
      </c>
      <c r="K363" s="214"/>
      <c r="L363" s="35"/>
      <c r="M363" s="215" t="s">
        <v>1</v>
      </c>
      <c r="N363" s="216" t="s">
        <v>41</v>
      </c>
      <c r="O363" s="69"/>
      <c r="P363" s="217">
        <f t="shared" si="106"/>
        <v>0</v>
      </c>
      <c r="Q363" s="217">
        <v>2.5000000000000001E-3</v>
      </c>
      <c r="R363" s="217">
        <f t="shared" si="107"/>
        <v>1.0500000000000001E-2</v>
      </c>
      <c r="S363" s="217">
        <v>0</v>
      </c>
      <c r="T363" s="218">
        <f t="shared" si="108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219" t="s">
        <v>264</v>
      </c>
      <c r="AT363" s="219" t="s">
        <v>163</v>
      </c>
      <c r="AU363" s="219" t="s">
        <v>88</v>
      </c>
      <c r="AY363" s="14" t="s">
        <v>159</v>
      </c>
      <c r="BE363" s="115">
        <f t="shared" si="109"/>
        <v>0</v>
      </c>
      <c r="BF363" s="115">
        <f t="shared" si="110"/>
        <v>0</v>
      </c>
      <c r="BG363" s="115">
        <f t="shared" si="111"/>
        <v>0</v>
      </c>
      <c r="BH363" s="115">
        <f t="shared" si="112"/>
        <v>0</v>
      </c>
      <c r="BI363" s="115">
        <f t="shared" si="113"/>
        <v>0</v>
      </c>
      <c r="BJ363" s="14" t="s">
        <v>88</v>
      </c>
      <c r="BK363" s="115">
        <f t="shared" si="114"/>
        <v>0</v>
      </c>
      <c r="BL363" s="14" t="s">
        <v>264</v>
      </c>
      <c r="BM363" s="219" t="s">
        <v>951</v>
      </c>
    </row>
    <row r="364" spans="1:65" s="2" customFormat="1" ht="24.2" customHeight="1">
      <c r="A364" s="32"/>
      <c r="B364" s="33"/>
      <c r="C364" s="207" t="s">
        <v>952</v>
      </c>
      <c r="D364" s="207" t="s">
        <v>163</v>
      </c>
      <c r="E364" s="208" t="s">
        <v>953</v>
      </c>
      <c r="F364" s="209" t="s">
        <v>954</v>
      </c>
      <c r="G364" s="210" t="s">
        <v>202</v>
      </c>
      <c r="H364" s="211">
        <v>1</v>
      </c>
      <c r="I364" s="212"/>
      <c r="J364" s="213">
        <f t="shared" si="105"/>
        <v>0</v>
      </c>
      <c r="K364" s="214"/>
      <c r="L364" s="35"/>
      <c r="M364" s="215" t="s">
        <v>1</v>
      </c>
      <c r="N364" s="216" t="s">
        <v>41</v>
      </c>
      <c r="O364" s="69"/>
      <c r="P364" s="217">
        <f t="shared" si="106"/>
        <v>0</v>
      </c>
      <c r="Q364" s="217">
        <v>0</v>
      </c>
      <c r="R364" s="217">
        <f t="shared" si="107"/>
        <v>0</v>
      </c>
      <c r="S364" s="217">
        <v>3.6000000000000002E-4</v>
      </c>
      <c r="T364" s="218">
        <f t="shared" si="108"/>
        <v>3.6000000000000002E-4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219" t="s">
        <v>264</v>
      </c>
      <c r="AT364" s="219" t="s">
        <v>163</v>
      </c>
      <c r="AU364" s="219" t="s">
        <v>88</v>
      </c>
      <c r="AY364" s="14" t="s">
        <v>159</v>
      </c>
      <c r="BE364" s="115">
        <f t="shared" si="109"/>
        <v>0</v>
      </c>
      <c r="BF364" s="115">
        <f t="shared" si="110"/>
        <v>0</v>
      </c>
      <c r="BG364" s="115">
        <f t="shared" si="111"/>
        <v>0</v>
      </c>
      <c r="BH364" s="115">
        <f t="shared" si="112"/>
        <v>0</v>
      </c>
      <c r="BI364" s="115">
        <f t="shared" si="113"/>
        <v>0</v>
      </c>
      <c r="BJ364" s="14" t="s">
        <v>88</v>
      </c>
      <c r="BK364" s="115">
        <f t="shared" si="114"/>
        <v>0</v>
      </c>
      <c r="BL364" s="14" t="s">
        <v>264</v>
      </c>
      <c r="BM364" s="219" t="s">
        <v>955</v>
      </c>
    </row>
    <row r="365" spans="1:65" s="2" customFormat="1" ht="14.45" customHeight="1">
      <c r="A365" s="32"/>
      <c r="B365" s="33"/>
      <c r="C365" s="207" t="s">
        <v>956</v>
      </c>
      <c r="D365" s="207" t="s">
        <v>163</v>
      </c>
      <c r="E365" s="208" t="s">
        <v>957</v>
      </c>
      <c r="F365" s="209" t="s">
        <v>958</v>
      </c>
      <c r="G365" s="210" t="s">
        <v>202</v>
      </c>
      <c r="H365" s="211">
        <v>3</v>
      </c>
      <c r="I365" s="212"/>
      <c r="J365" s="213">
        <f t="shared" si="105"/>
        <v>0</v>
      </c>
      <c r="K365" s="214"/>
      <c r="L365" s="35"/>
      <c r="M365" s="215" t="s">
        <v>1</v>
      </c>
      <c r="N365" s="216" t="s">
        <v>41</v>
      </c>
      <c r="O365" s="69"/>
      <c r="P365" s="217">
        <f t="shared" si="106"/>
        <v>0</v>
      </c>
      <c r="Q365" s="217">
        <v>2.0000000000000001E-4</v>
      </c>
      <c r="R365" s="217">
        <f t="shared" si="107"/>
        <v>6.0000000000000006E-4</v>
      </c>
      <c r="S365" s="217">
        <v>0</v>
      </c>
      <c r="T365" s="218">
        <f t="shared" si="108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219" t="s">
        <v>264</v>
      </c>
      <c r="AT365" s="219" t="s">
        <v>163</v>
      </c>
      <c r="AU365" s="219" t="s">
        <v>88</v>
      </c>
      <c r="AY365" s="14" t="s">
        <v>159</v>
      </c>
      <c r="BE365" s="115">
        <f t="shared" si="109"/>
        <v>0</v>
      </c>
      <c r="BF365" s="115">
        <f t="shared" si="110"/>
        <v>0</v>
      </c>
      <c r="BG365" s="115">
        <f t="shared" si="111"/>
        <v>0</v>
      </c>
      <c r="BH365" s="115">
        <f t="shared" si="112"/>
        <v>0</v>
      </c>
      <c r="BI365" s="115">
        <f t="shared" si="113"/>
        <v>0</v>
      </c>
      <c r="BJ365" s="14" t="s">
        <v>88</v>
      </c>
      <c r="BK365" s="115">
        <f t="shared" si="114"/>
        <v>0</v>
      </c>
      <c r="BL365" s="14" t="s">
        <v>264</v>
      </c>
      <c r="BM365" s="219" t="s">
        <v>959</v>
      </c>
    </row>
    <row r="366" spans="1:65" s="2" customFormat="1" ht="14.45" customHeight="1">
      <c r="A366" s="32"/>
      <c r="B366" s="33"/>
      <c r="C366" s="220" t="s">
        <v>960</v>
      </c>
      <c r="D366" s="220" t="s">
        <v>339</v>
      </c>
      <c r="E366" s="221" t="s">
        <v>961</v>
      </c>
      <c r="F366" s="222" t="s">
        <v>962</v>
      </c>
      <c r="G366" s="223" t="s">
        <v>202</v>
      </c>
      <c r="H366" s="224">
        <v>2</v>
      </c>
      <c r="I366" s="225"/>
      <c r="J366" s="226">
        <f t="shared" si="105"/>
        <v>0</v>
      </c>
      <c r="K366" s="227"/>
      <c r="L366" s="228"/>
      <c r="M366" s="229" t="s">
        <v>1</v>
      </c>
      <c r="N366" s="230" t="s">
        <v>41</v>
      </c>
      <c r="O366" s="69"/>
      <c r="P366" s="217">
        <f t="shared" si="106"/>
        <v>0</v>
      </c>
      <c r="Q366" s="217">
        <v>1.06E-3</v>
      </c>
      <c r="R366" s="217">
        <f t="shared" si="107"/>
        <v>2.1199999999999999E-3</v>
      </c>
      <c r="S366" s="217">
        <v>0</v>
      </c>
      <c r="T366" s="218">
        <f t="shared" si="108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219" t="s">
        <v>342</v>
      </c>
      <c r="AT366" s="219" t="s">
        <v>339</v>
      </c>
      <c r="AU366" s="219" t="s">
        <v>88</v>
      </c>
      <c r="AY366" s="14" t="s">
        <v>159</v>
      </c>
      <c r="BE366" s="115">
        <f t="shared" si="109"/>
        <v>0</v>
      </c>
      <c r="BF366" s="115">
        <f t="shared" si="110"/>
        <v>0</v>
      </c>
      <c r="BG366" s="115">
        <f t="shared" si="111"/>
        <v>0</v>
      </c>
      <c r="BH366" s="115">
        <f t="shared" si="112"/>
        <v>0</v>
      </c>
      <c r="BI366" s="115">
        <f t="shared" si="113"/>
        <v>0</v>
      </c>
      <c r="BJ366" s="14" t="s">
        <v>88</v>
      </c>
      <c r="BK366" s="115">
        <f t="shared" si="114"/>
        <v>0</v>
      </c>
      <c r="BL366" s="14" t="s">
        <v>264</v>
      </c>
      <c r="BM366" s="219" t="s">
        <v>963</v>
      </c>
    </row>
    <row r="367" spans="1:65" s="2" customFormat="1" ht="14.45" customHeight="1">
      <c r="A367" s="32"/>
      <c r="B367" s="33"/>
      <c r="C367" s="220" t="s">
        <v>964</v>
      </c>
      <c r="D367" s="220" t="s">
        <v>339</v>
      </c>
      <c r="E367" s="221" t="s">
        <v>965</v>
      </c>
      <c r="F367" s="222" t="s">
        <v>966</v>
      </c>
      <c r="G367" s="223" t="s">
        <v>202</v>
      </c>
      <c r="H367" s="224">
        <v>1</v>
      </c>
      <c r="I367" s="225"/>
      <c r="J367" s="226">
        <f t="shared" si="105"/>
        <v>0</v>
      </c>
      <c r="K367" s="227"/>
      <c r="L367" s="228"/>
      <c r="M367" s="229" t="s">
        <v>1</v>
      </c>
      <c r="N367" s="230" t="s">
        <v>41</v>
      </c>
      <c r="O367" s="69"/>
      <c r="P367" s="217">
        <f t="shared" si="106"/>
        <v>0</v>
      </c>
      <c r="Q367" s="217">
        <v>4.4999999999999999E-4</v>
      </c>
      <c r="R367" s="217">
        <f t="shared" si="107"/>
        <v>4.4999999999999999E-4</v>
      </c>
      <c r="S367" s="217">
        <v>0</v>
      </c>
      <c r="T367" s="218">
        <f t="shared" si="108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219" t="s">
        <v>342</v>
      </c>
      <c r="AT367" s="219" t="s">
        <v>339</v>
      </c>
      <c r="AU367" s="219" t="s">
        <v>88</v>
      </c>
      <c r="AY367" s="14" t="s">
        <v>159</v>
      </c>
      <c r="BE367" s="115">
        <f t="shared" si="109"/>
        <v>0</v>
      </c>
      <c r="BF367" s="115">
        <f t="shared" si="110"/>
        <v>0</v>
      </c>
      <c r="BG367" s="115">
        <f t="shared" si="111"/>
        <v>0</v>
      </c>
      <c r="BH367" s="115">
        <f t="shared" si="112"/>
        <v>0</v>
      </c>
      <c r="BI367" s="115">
        <f t="shared" si="113"/>
        <v>0</v>
      </c>
      <c r="BJ367" s="14" t="s">
        <v>88</v>
      </c>
      <c r="BK367" s="115">
        <f t="shared" si="114"/>
        <v>0</v>
      </c>
      <c r="BL367" s="14" t="s">
        <v>264</v>
      </c>
      <c r="BM367" s="219" t="s">
        <v>967</v>
      </c>
    </row>
    <row r="368" spans="1:65" s="2" customFormat="1" ht="14.45" customHeight="1">
      <c r="A368" s="32"/>
      <c r="B368" s="33"/>
      <c r="C368" s="207" t="s">
        <v>968</v>
      </c>
      <c r="D368" s="207" t="s">
        <v>163</v>
      </c>
      <c r="E368" s="208" t="s">
        <v>969</v>
      </c>
      <c r="F368" s="209" t="s">
        <v>970</v>
      </c>
      <c r="G368" s="210" t="s">
        <v>236</v>
      </c>
      <c r="H368" s="211">
        <v>3.9590000000000001</v>
      </c>
      <c r="I368" s="212"/>
      <c r="J368" s="213">
        <f t="shared" si="105"/>
        <v>0</v>
      </c>
      <c r="K368" s="214"/>
      <c r="L368" s="35"/>
      <c r="M368" s="215" t="s">
        <v>1</v>
      </c>
      <c r="N368" s="216" t="s">
        <v>41</v>
      </c>
      <c r="O368" s="69"/>
      <c r="P368" s="217">
        <f t="shared" si="106"/>
        <v>0</v>
      </c>
      <c r="Q368" s="217">
        <v>5.0000000000000001E-4</v>
      </c>
      <c r="R368" s="217">
        <f t="shared" si="107"/>
        <v>1.9794999999999999E-3</v>
      </c>
      <c r="S368" s="217">
        <v>0</v>
      </c>
      <c r="T368" s="218">
        <f t="shared" si="108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219" t="s">
        <v>264</v>
      </c>
      <c r="AT368" s="219" t="s">
        <v>163</v>
      </c>
      <c r="AU368" s="219" t="s">
        <v>88</v>
      </c>
      <c r="AY368" s="14" t="s">
        <v>159</v>
      </c>
      <c r="BE368" s="115">
        <f t="shared" si="109"/>
        <v>0</v>
      </c>
      <c r="BF368" s="115">
        <f t="shared" si="110"/>
        <v>0</v>
      </c>
      <c r="BG368" s="115">
        <f t="shared" si="111"/>
        <v>0</v>
      </c>
      <c r="BH368" s="115">
        <f t="shared" si="112"/>
        <v>0</v>
      </c>
      <c r="BI368" s="115">
        <f t="shared" si="113"/>
        <v>0</v>
      </c>
      <c r="BJ368" s="14" t="s">
        <v>88</v>
      </c>
      <c r="BK368" s="115">
        <f t="shared" si="114"/>
        <v>0</v>
      </c>
      <c r="BL368" s="14" t="s">
        <v>264</v>
      </c>
      <c r="BM368" s="219" t="s">
        <v>971</v>
      </c>
    </row>
    <row r="369" spans="1:65" s="2" customFormat="1" ht="24.2" customHeight="1">
      <c r="A369" s="32"/>
      <c r="B369" s="33"/>
      <c r="C369" s="220" t="s">
        <v>972</v>
      </c>
      <c r="D369" s="220" t="s">
        <v>339</v>
      </c>
      <c r="E369" s="221" t="s">
        <v>973</v>
      </c>
      <c r="F369" s="222" t="s">
        <v>974</v>
      </c>
      <c r="G369" s="223" t="s">
        <v>236</v>
      </c>
      <c r="H369" s="224">
        <v>5</v>
      </c>
      <c r="I369" s="225"/>
      <c r="J369" s="226">
        <f t="shared" si="105"/>
        <v>0</v>
      </c>
      <c r="K369" s="227"/>
      <c r="L369" s="228"/>
      <c r="M369" s="229" t="s">
        <v>1</v>
      </c>
      <c r="N369" s="230" t="s">
        <v>41</v>
      </c>
      <c r="O369" s="69"/>
      <c r="P369" s="217">
        <f t="shared" si="106"/>
        <v>0</v>
      </c>
      <c r="Q369" s="217">
        <v>1E-4</v>
      </c>
      <c r="R369" s="217">
        <f t="shared" si="107"/>
        <v>5.0000000000000001E-4</v>
      </c>
      <c r="S369" s="217">
        <v>0</v>
      </c>
      <c r="T369" s="218">
        <f t="shared" si="108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219" t="s">
        <v>342</v>
      </c>
      <c r="AT369" s="219" t="s">
        <v>339</v>
      </c>
      <c r="AU369" s="219" t="s">
        <v>88</v>
      </c>
      <c r="AY369" s="14" t="s">
        <v>159</v>
      </c>
      <c r="BE369" s="115">
        <f t="shared" si="109"/>
        <v>0</v>
      </c>
      <c r="BF369" s="115">
        <f t="shared" si="110"/>
        <v>0</v>
      </c>
      <c r="BG369" s="115">
        <f t="shared" si="111"/>
        <v>0</v>
      </c>
      <c r="BH369" s="115">
        <f t="shared" si="112"/>
        <v>0</v>
      </c>
      <c r="BI369" s="115">
        <f t="shared" si="113"/>
        <v>0</v>
      </c>
      <c r="BJ369" s="14" t="s">
        <v>88</v>
      </c>
      <c r="BK369" s="115">
        <f t="shared" si="114"/>
        <v>0</v>
      </c>
      <c r="BL369" s="14" t="s">
        <v>264</v>
      </c>
      <c r="BM369" s="219" t="s">
        <v>975</v>
      </c>
    </row>
    <row r="370" spans="1:65" s="2" customFormat="1" ht="14.45" customHeight="1">
      <c r="A370" s="32"/>
      <c r="B370" s="33"/>
      <c r="C370" s="207" t="s">
        <v>976</v>
      </c>
      <c r="D370" s="207" t="s">
        <v>163</v>
      </c>
      <c r="E370" s="208" t="s">
        <v>977</v>
      </c>
      <c r="F370" s="209" t="s">
        <v>978</v>
      </c>
      <c r="G370" s="210" t="s">
        <v>202</v>
      </c>
      <c r="H370" s="211">
        <v>7</v>
      </c>
      <c r="I370" s="212"/>
      <c r="J370" s="213">
        <f t="shared" si="105"/>
        <v>0</v>
      </c>
      <c r="K370" s="214"/>
      <c r="L370" s="35"/>
      <c r="M370" s="215" t="s">
        <v>1</v>
      </c>
      <c r="N370" s="216" t="s">
        <v>41</v>
      </c>
      <c r="O370" s="69"/>
      <c r="P370" s="217">
        <f t="shared" si="106"/>
        <v>0</v>
      </c>
      <c r="Q370" s="217">
        <v>0</v>
      </c>
      <c r="R370" s="217">
        <f t="shared" si="107"/>
        <v>0</v>
      </c>
      <c r="S370" s="217">
        <v>0</v>
      </c>
      <c r="T370" s="218">
        <f t="shared" si="108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219" t="s">
        <v>264</v>
      </c>
      <c r="AT370" s="219" t="s">
        <v>163</v>
      </c>
      <c r="AU370" s="219" t="s">
        <v>88</v>
      </c>
      <c r="AY370" s="14" t="s">
        <v>159</v>
      </c>
      <c r="BE370" s="115">
        <f t="shared" si="109"/>
        <v>0</v>
      </c>
      <c r="BF370" s="115">
        <f t="shared" si="110"/>
        <v>0</v>
      </c>
      <c r="BG370" s="115">
        <f t="shared" si="111"/>
        <v>0</v>
      </c>
      <c r="BH370" s="115">
        <f t="shared" si="112"/>
        <v>0</v>
      </c>
      <c r="BI370" s="115">
        <f t="shared" si="113"/>
        <v>0</v>
      </c>
      <c r="BJ370" s="14" t="s">
        <v>88</v>
      </c>
      <c r="BK370" s="115">
        <f t="shared" si="114"/>
        <v>0</v>
      </c>
      <c r="BL370" s="14" t="s">
        <v>264</v>
      </c>
      <c r="BM370" s="219" t="s">
        <v>979</v>
      </c>
    </row>
    <row r="371" spans="1:65" s="2" customFormat="1" ht="14.45" customHeight="1">
      <c r="A371" s="32"/>
      <c r="B371" s="33"/>
      <c r="C371" s="207" t="s">
        <v>980</v>
      </c>
      <c r="D371" s="207" t="s">
        <v>163</v>
      </c>
      <c r="E371" s="208" t="s">
        <v>981</v>
      </c>
      <c r="F371" s="209" t="s">
        <v>982</v>
      </c>
      <c r="G371" s="210" t="s">
        <v>202</v>
      </c>
      <c r="H371" s="211">
        <v>3</v>
      </c>
      <c r="I371" s="212"/>
      <c r="J371" s="213">
        <f t="shared" si="105"/>
        <v>0</v>
      </c>
      <c r="K371" s="214"/>
      <c r="L371" s="35"/>
      <c r="M371" s="215" t="s">
        <v>1</v>
      </c>
      <c r="N371" s="216" t="s">
        <v>41</v>
      </c>
      <c r="O371" s="69"/>
      <c r="P371" s="217">
        <f t="shared" si="106"/>
        <v>0</v>
      </c>
      <c r="Q371" s="217">
        <v>0</v>
      </c>
      <c r="R371" s="217">
        <f t="shared" si="107"/>
        <v>0</v>
      </c>
      <c r="S371" s="217">
        <v>0</v>
      </c>
      <c r="T371" s="218">
        <f t="shared" si="108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219" t="s">
        <v>264</v>
      </c>
      <c r="AT371" s="219" t="s">
        <v>163</v>
      </c>
      <c r="AU371" s="219" t="s">
        <v>88</v>
      </c>
      <c r="AY371" s="14" t="s">
        <v>159</v>
      </c>
      <c r="BE371" s="115">
        <f t="shared" si="109"/>
        <v>0</v>
      </c>
      <c r="BF371" s="115">
        <f t="shared" si="110"/>
        <v>0</v>
      </c>
      <c r="BG371" s="115">
        <f t="shared" si="111"/>
        <v>0</v>
      </c>
      <c r="BH371" s="115">
        <f t="shared" si="112"/>
        <v>0</v>
      </c>
      <c r="BI371" s="115">
        <f t="shared" si="113"/>
        <v>0</v>
      </c>
      <c r="BJ371" s="14" t="s">
        <v>88</v>
      </c>
      <c r="BK371" s="115">
        <f t="shared" si="114"/>
        <v>0</v>
      </c>
      <c r="BL371" s="14" t="s">
        <v>264</v>
      </c>
      <c r="BM371" s="219" t="s">
        <v>983</v>
      </c>
    </row>
    <row r="372" spans="1:65" s="2" customFormat="1" ht="14.45" customHeight="1">
      <c r="A372" s="32"/>
      <c r="B372" s="33"/>
      <c r="C372" s="207" t="s">
        <v>984</v>
      </c>
      <c r="D372" s="207" t="s">
        <v>163</v>
      </c>
      <c r="E372" s="208" t="s">
        <v>985</v>
      </c>
      <c r="F372" s="209" t="s">
        <v>986</v>
      </c>
      <c r="G372" s="210" t="s">
        <v>202</v>
      </c>
      <c r="H372" s="211">
        <v>3</v>
      </c>
      <c r="I372" s="212"/>
      <c r="J372" s="213">
        <f t="shared" si="105"/>
        <v>0</v>
      </c>
      <c r="K372" s="214"/>
      <c r="L372" s="35"/>
      <c r="M372" s="215" t="s">
        <v>1</v>
      </c>
      <c r="N372" s="216" t="s">
        <v>41</v>
      </c>
      <c r="O372" s="69"/>
      <c r="P372" s="217">
        <f t="shared" si="106"/>
        <v>0</v>
      </c>
      <c r="Q372" s="217">
        <v>0</v>
      </c>
      <c r="R372" s="217">
        <f t="shared" si="107"/>
        <v>0</v>
      </c>
      <c r="S372" s="217">
        <v>0</v>
      </c>
      <c r="T372" s="218">
        <f t="shared" si="108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219" t="s">
        <v>264</v>
      </c>
      <c r="AT372" s="219" t="s">
        <v>163</v>
      </c>
      <c r="AU372" s="219" t="s">
        <v>88</v>
      </c>
      <c r="AY372" s="14" t="s">
        <v>159</v>
      </c>
      <c r="BE372" s="115">
        <f t="shared" si="109"/>
        <v>0</v>
      </c>
      <c r="BF372" s="115">
        <f t="shared" si="110"/>
        <v>0</v>
      </c>
      <c r="BG372" s="115">
        <f t="shared" si="111"/>
        <v>0</v>
      </c>
      <c r="BH372" s="115">
        <f t="shared" si="112"/>
        <v>0</v>
      </c>
      <c r="BI372" s="115">
        <f t="shared" si="113"/>
        <v>0</v>
      </c>
      <c r="BJ372" s="14" t="s">
        <v>88</v>
      </c>
      <c r="BK372" s="115">
        <f t="shared" si="114"/>
        <v>0</v>
      </c>
      <c r="BL372" s="14" t="s">
        <v>264</v>
      </c>
      <c r="BM372" s="219" t="s">
        <v>987</v>
      </c>
    </row>
    <row r="373" spans="1:65" s="2" customFormat="1" ht="24.2" customHeight="1">
      <c r="A373" s="32"/>
      <c r="B373" s="33"/>
      <c r="C373" s="207" t="s">
        <v>988</v>
      </c>
      <c r="D373" s="207" t="s">
        <v>163</v>
      </c>
      <c r="E373" s="208" t="s">
        <v>989</v>
      </c>
      <c r="F373" s="209" t="s">
        <v>990</v>
      </c>
      <c r="G373" s="210" t="s">
        <v>166</v>
      </c>
      <c r="H373" s="211">
        <v>17.079999999999998</v>
      </c>
      <c r="I373" s="212"/>
      <c r="J373" s="213">
        <f t="shared" si="105"/>
        <v>0</v>
      </c>
      <c r="K373" s="214"/>
      <c r="L373" s="35"/>
      <c r="M373" s="215" t="s">
        <v>1</v>
      </c>
      <c r="N373" s="216" t="s">
        <v>41</v>
      </c>
      <c r="O373" s="69"/>
      <c r="P373" s="217">
        <f t="shared" si="106"/>
        <v>0</v>
      </c>
      <c r="Q373" s="217">
        <v>5.0000000000000002E-5</v>
      </c>
      <c r="R373" s="217">
        <f t="shared" si="107"/>
        <v>8.5399999999999994E-4</v>
      </c>
      <c r="S373" s="217">
        <v>0</v>
      </c>
      <c r="T373" s="218">
        <f t="shared" si="108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219" t="s">
        <v>264</v>
      </c>
      <c r="AT373" s="219" t="s">
        <v>163</v>
      </c>
      <c r="AU373" s="219" t="s">
        <v>88</v>
      </c>
      <c r="AY373" s="14" t="s">
        <v>159</v>
      </c>
      <c r="BE373" s="115">
        <f t="shared" si="109"/>
        <v>0</v>
      </c>
      <c r="BF373" s="115">
        <f t="shared" si="110"/>
        <v>0</v>
      </c>
      <c r="BG373" s="115">
        <f t="shared" si="111"/>
        <v>0</v>
      </c>
      <c r="BH373" s="115">
        <f t="shared" si="112"/>
        <v>0</v>
      </c>
      <c r="BI373" s="115">
        <f t="shared" si="113"/>
        <v>0</v>
      </c>
      <c r="BJ373" s="14" t="s">
        <v>88</v>
      </c>
      <c r="BK373" s="115">
        <f t="shared" si="114"/>
        <v>0</v>
      </c>
      <c r="BL373" s="14" t="s">
        <v>264</v>
      </c>
      <c r="BM373" s="219" t="s">
        <v>991</v>
      </c>
    </row>
    <row r="374" spans="1:65" s="2" customFormat="1" ht="24.2" customHeight="1">
      <c r="A374" s="32"/>
      <c r="B374" s="33"/>
      <c r="C374" s="207" t="s">
        <v>992</v>
      </c>
      <c r="D374" s="207" t="s">
        <v>163</v>
      </c>
      <c r="E374" s="208" t="s">
        <v>993</v>
      </c>
      <c r="F374" s="209" t="s">
        <v>994</v>
      </c>
      <c r="G374" s="210" t="s">
        <v>255</v>
      </c>
      <c r="H374" s="211">
        <v>0.35399999999999998</v>
      </c>
      <c r="I374" s="212"/>
      <c r="J374" s="213">
        <f t="shared" si="105"/>
        <v>0</v>
      </c>
      <c r="K374" s="214"/>
      <c r="L374" s="35"/>
      <c r="M374" s="215" t="s">
        <v>1</v>
      </c>
      <c r="N374" s="216" t="s">
        <v>41</v>
      </c>
      <c r="O374" s="69"/>
      <c r="P374" s="217">
        <f t="shared" si="106"/>
        <v>0</v>
      </c>
      <c r="Q374" s="217">
        <v>0</v>
      </c>
      <c r="R374" s="217">
        <f t="shared" si="107"/>
        <v>0</v>
      </c>
      <c r="S374" s="217">
        <v>0</v>
      </c>
      <c r="T374" s="218">
        <f t="shared" si="108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219" t="s">
        <v>264</v>
      </c>
      <c r="AT374" s="219" t="s">
        <v>163</v>
      </c>
      <c r="AU374" s="219" t="s">
        <v>88</v>
      </c>
      <c r="AY374" s="14" t="s">
        <v>159</v>
      </c>
      <c r="BE374" s="115">
        <f t="shared" si="109"/>
        <v>0</v>
      </c>
      <c r="BF374" s="115">
        <f t="shared" si="110"/>
        <v>0</v>
      </c>
      <c r="BG374" s="115">
        <f t="shared" si="111"/>
        <v>0</v>
      </c>
      <c r="BH374" s="115">
        <f t="shared" si="112"/>
        <v>0</v>
      </c>
      <c r="BI374" s="115">
        <f t="shared" si="113"/>
        <v>0</v>
      </c>
      <c r="BJ374" s="14" t="s">
        <v>88</v>
      </c>
      <c r="BK374" s="115">
        <f t="shared" si="114"/>
        <v>0</v>
      </c>
      <c r="BL374" s="14" t="s">
        <v>264</v>
      </c>
      <c r="BM374" s="219" t="s">
        <v>995</v>
      </c>
    </row>
    <row r="375" spans="1:65" s="2" customFormat="1" ht="24.2" customHeight="1">
      <c r="A375" s="32"/>
      <c r="B375" s="33"/>
      <c r="C375" s="207" t="s">
        <v>996</v>
      </c>
      <c r="D375" s="207" t="s">
        <v>163</v>
      </c>
      <c r="E375" s="208" t="s">
        <v>997</v>
      </c>
      <c r="F375" s="209" t="s">
        <v>998</v>
      </c>
      <c r="G375" s="210" t="s">
        <v>255</v>
      </c>
      <c r="H375" s="211">
        <v>0.35399999999999998</v>
      </c>
      <c r="I375" s="212"/>
      <c r="J375" s="213">
        <f t="shared" si="105"/>
        <v>0</v>
      </c>
      <c r="K375" s="214"/>
      <c r="L375" s="35"/>
      <c r="M375" s="215" t="s">
        <v>1</v>
      </c>
      <c r="N375" s="216" t="s">
        <v>41</v>
      </c>
      <c r="O375" s="69"/>
      <c r="P375" s="217">
        <f t="shared" si="106"/>
        <v>0</v>
      </c>
      <c r="Q375" s="217">
        <v>0</v>
      </c>
      <c r="R375" s="217">
        <f t="shared" si="107"/>
        <v>0</v>
      </c>
      <c r="S375" s="217">
        <v>0</v>
      </c>
      <c r="T375" s="218">
        <f t="shared" si="108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219" t="s">
        <v>264</v>
      </c>
      <c r="AT375" s="219" t="s">
        <v>163</v>
      </c>
      <c r="AU375" s="219" t="s">
        <v>88</v>
      </c>
      <c r="AY375" s="14" t="s">
        <v>159</v>
      </c>
      <c r="BE375" s="115">
        <f t="shared" si="109"/>
        <v>0</v>
      </c>
      <c r="BF375" s="115">
        <f t="shared" si="110"/>
        <v>0</v>
      </c>
      <c r="BG375" s="115">
        <f t="shared" si="111"/>
        <v>0</v>
      </c>
      <c r="BH375" s="115">
        <f t="shared" si="112"/>
        <v>0</v>
      </c>
      <c r="BI375" s="115">
        <f t="shared" si="113"/>
        <v>0</v>
      </c>
      <c r="BJ375" s="14" t="s">
        <v>88</v>
      </c>
      <c r="BK375" s="115">
        <f t="shared" si="114"/>
        <v>0</v>
      </c>
      <c r="BL375" s="14" t="s">
        <v>264</v>
      </c>
      <c r="BM375" s="219" t="s">
        <v>999</v>
      </c>
    </row>
    <row r="376" spans="1:65" s="2" customFormat="1" ht="24.2" customHeight="1">
      <c r="A376" s="32"/>
      <c r="B376" s="33"/>
      <c r="C376" s="207" t="s">
        <v>1000</v>
      </c>
      <c r="D376" s="207" t="s">
        <v>163</v>
      </c>
      <c r="E376" s="208" t="s">
        <v>1001</v>
      </c>
      <c r="F376" s="209" t="s">
        <v>1002</v>
      </c>
      <c r="G376" s="210" t="s">
        <v>255</v>
      </c>
      <c r="H376" s="211">
        <v>0.35399999999999998</v>
      </c>
      <c r="I376" s="212"/>
      <c r="J376" s="213">
        <f t="shared" si="105"/>
        <v>0</v>
      </c>
      <c r="K376" s="214"/>
      <c r="L376" s="35"/>
      <c r="M376" s="215" t="s">
        <v>1</v>
      </c>
      <c r="N376" s="216" t="s">
        <v>41</v>
      </c>
      <c r="O376" s="69"/>
      <c r="P376" s="217">
        <f t="shared" si="106"/>
        <v>0</v>
      </c>
      <c r="Q376" s="217">
        <v>0</v>
      </c>
      <c r="R376" s="217">
        <f t="shared" si="107"/>
        <v>0</v>
      </c>
      <c r="S376" s="217">
        <v>0</v>
      </c>
      <c r="T376" s="218">
        <f t="shared" si="108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219" t="s">
        <v>264</v>
      </c>
      <c r="AT376" s="219" t="s">
        <v>163</v>
      </c>
      <c r="AU376" s="219" t="s">
        <v>88</v>
      </c>
      <c r="AY376" s="14" t="s">
        <v>159</v>
      </c>
      <c r="BE376" s="115">
        <f t="shared" si="109"/>
        <v>0</v>
      </c>
      <c r="BF376" s="115">
        <f t="shared" si="110"/>
        <v>0</v>
      </c>
      <c r="BG376" s="115">
        <f t="shared" si="111"/>
        <v>0</v>
      </c>
      <c r="BH376" s="115">
        <f t="shared" si="112"/>
        <v>0</v>
      </c>
      <c r="BI376" s="115">
        <f t="shared" si="113"/>
        <v>0</v>
      </c>
      <c r="BJ376" s="14" t="s">
        <v>88</v>
      </c>
      <c r="BK376" s="115">
        <f t="shared" si="114"/>
        <v>0</v>
      </c>
      <c r="BL376" s="14" t="s">
        <v>264</v>
      </c>
      <c r="BM376" s="219" t="s">
        <v>1003</v>
      </c>
    </row>
    <row r="377" spans="1:65" s="12" customFormat="1" ht="22.9" customHeight="1">
      <c r="B377" s="191"/>
      <c r="C377" s="192"/>
      <c r="D377" s="193" t="s">
        <v>74</v>
      </c>
      <c r="E377" s="205" t="s">
        <v>1004</v>
      </c>
      <c r="F377" s="205" t="s">
        <v>1005</v>
      </c>
      <c r="G377" s="192"/>
      <c r="H377" s="192"/>
      <c r="I377" s="195"/>
      <c r="J377" s="206">
        <f>BK377</f>
        <v>0</v>
      </c>
      <c r="K377" s="192"/>
      <c r="L377" s="197"/>
      <c r="M377" s="198"/>
      <c r="N377" s="199"/>
      <c r="O377" s="199"/>
      <c r="P377" s="200">
        <f>SUM(P378:P380)</f>
        <v>0</v>
      </c>
      <c r="Q377" s="199"/>
      <c r="R377" s="200">
        <f>SUM(R378:R380)</f>
        <v>4.5100000000000001E-3</v>
      </c>
      <c r="S377" s="199"/>
      <c r="T377" s="201">
        <f>SUM(T378:T380)</f>
        <v>0</v>
      </c>
      <c r="AR377" s="202" t="s">
        <v>88</v>
      </c>
      <c r="AT377" s="203" t="s">
        <v>74</v>
      </c>
      <c r="AU377" s="203" t="s">
        <v>82</v>
      </c>
      <c r="AY377" s="202" t="s">
        <v>159</v>
      </c>
      <c r="BK377" s="204">
        <f>SUM(BK378:BK380)</f>
        <v>0</v>
      </c>
    </row>
    <row r="378" spans="1:65" s="2" customFormat="1" ht="24.2" customHeight="1">
      <c r="A378" s="32"/>
      <c r="B378" s="33"/>
      <c r="C378" s="207" t="s">
        <v>1006</v>
      </c>
      <c r="D378" s="207" t="s">
        <v>163</v>
      </c>
      <c r="E378" s="208" t="s">
        <v>1007</v>
      </c>
      <c r="F378" s="209" t="s">
        <v>1008</v>
      </c>
      <c r="G378" s="210" t="s">
        <v>166</v>
      </c>
      <c r="H378" s="211">
        <v>10.25</v>
      </c>
      <c r="I378" s="212"/>
      <c r="J378" s="213">
        <f>ROUND(I378*H378,2)</f>
        <v>0</v>
      </c>
      <c r="K378" s="214"/>
      <c r="L378" s="35"/>
      <c r="M378" s="215" t="s">
        <v>1</v>
      </c>
      <c r="N378" s="216" t="s">
        <v>41</v>
      </c>
      <c r="O378" s="69"/>
      <c r="P378" s="217">
        <f>O378*H378</f>
        <v>0</v>
      </c>
      <c r="Q378" s="217">
        <v>2.0000000000000002E-5</v>
      </c>
      <c r="R378" s="217">
        <f>Q378*H378</f>
        <v>2.0500000000000002E-4</v>
      </c>
      <c r="S378" s="217">
        <v>0</v>
      </c>
      <c r="T378" s="218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219" t="s">
        <v>264</v>
      </c>
      <c r="AT378" s="219" t="s">
        <v>163</v>
      </c>
      <c r="AU378" s="219" t="s">
        <v>88</v>
      </c>
      <c r="AY378" s="14" t="s">
        <v>159</v>
      </c>
      <c r="BE378" s="115">
        <f>IF(N378="základní",J378,0)</f>
        <v>0</v>
      </c>
      <c r="BF378" s="115">
        <f>IF(N378="snížená",J378,0)</f>
        <v>0</v>
      </c>
      <c r="BG378" s="115">
        <f>IF(N378="zákl. přenesená",J378,0)</f>
        <v>0</v>
      </c>
      <c r="BH378" s="115">
        <f>IF(N378="sníž. přenesená",J378,0)</f>
        <v>0</v>
      </c>
      <c r="BI378" s="115">
        <f>IF(N378="nulová",J378,0)</f>
        <v>0</v>
      </c>
      <c r="BJ378" s="14" t="s">
        <v>88</v>
      </c>
      <c r="BK378" s="115">
        <f>ROUND(I378*H378,2)</f>
        <v>0</v>
      </c>
      <c r="BL378" s="14" t="s">
        <v>264</v>
      </c>
      <c r="BM378" s="219" t="s">
        <v>1009</v>
      </c>
    </row>
    <row r="379" spans="1:65" s="2" customFormat="1" ht="24.2" customHeight="1">
      <c r="A379" s="32"/>
      <c r="B379" s="33"/>
      <c r="C379" s="207" t="s">
        <v>1010</v>
      </c>
      <c r="D379" s="207" t="s">
        <v>163</v>
      </c>
      <c r="E379" s="208" t="s">
        <v>1011</v>
      </c>
      <c r="F379" s="209" t="s">
        <v>1012</v>
      </c>
      <c r="G379" s="210" t="s">
        <v>166</v>
      </c>
      <c r="H379" s="211">
        <v>10.25</v>
      </c>
      <c r="I379" s="212"/>
      <c r="J379" s="213">
        <f>ROUND(I379*H379,2)</f>
        <v>0</v>
      </c>
      <c r="K379" s="214"/>
      <c r="L379" s="35"/>
      <c r="M379" s="215" t="s">
        <v>1</v>
      </c>
      <c r="N379" s="216" t="s">
        <v>41</v>
      </c>
      <c r="O379" s="69"/>
      <c r="P379" s="217">
        <f>O379*H379</f>
        <v>0</v>
      </c>
      <c r="Q379" s="217">
        <v>1.2999999999999999E-4</v>
      </c>
      <c r="R379" s="217">
        <f>Q379*H379</f>
        <v>1.3324999999999999E-3</v>
      </c>
      <c r="S379" s="217">
        <v>0</v>
      </c>
      <c r="T379" s="218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219" t="s">
        <v>264</v>
      </c>
      <c r="AT379" s="219" t="s">
        <v>163</v>
      </c>
      <c r="AU379" s="219" t="s">
        <v>88</v>
      </c>
      <c r="AY379" s="14" t="s">
        <v>159</v>
      </c>
      <c r="BE379" s="115">
        <f>IF(N379="základní",J379,0)</f>
        <v>0</v>
      </c>
      <c r="BF379" s="115">
        <f>IF(N379="snížená",J379,0)</f>
        <v>0</v>
      </c>
      <c r="BG379" s="115">
        <f>IF(N379="zákl. přenesená",J379,0)</f>
        <v>0</v>
      </c>
      <c r="BH379" s="115">
        <f>IF(N379="sníž. přenesená",J379,0)</f>
        <v>0</v>
      </c>
      <c r="BI379" s="115">
        <f>IF(N379="nulová",J379,0)</f>
        <v>0</v>
      </c>
      <c r="BJ379" s="14" t="s">
        <v>88</v>
      </c>
      <c r="BK379" s="115">
        <f>ROUND(I379*H379,2)</f>
        <v>0</v>
      </c>
      <c r="BL379" s="14" t="s">
        <v>264</v>
      </c>
      <c r="BM379" s="219" t="s">
        <v>1013</v>
      </c>
    </row>
    <row r="380" spans="1:65" s="2" customFormat="1" ht="24.2" customHeight="1">
      <c r="A380" s="32"/>
      <c r="B380" s="33"/>
      <c r="C380" s="207" t="s">
        <v>1014</v>
      </c>
      <c r="D380" s="207" t="s">
        <v>163</v>
      </c>
      <c r="E380" s="208" t="s">
        <v>1015</v>
      </c>
      <c r="F380" s="209" t="s">
        <v>1016</v>
      </c>
      <c r="G380" s="210" t="s">
        <v>166</v>
      </c>
      <c r="H380" s="211">
        <v>10.25</v>
      </c>
      <c r="I380" s="212"/>
      <c r="J380" s="213">
        <f>ROUND(I380*H380,2)</f>
        <v>0</v>
      </c>
      <c r="K380" s="214"/>
      <c r="L380" s="35"/>
      <c r="M380" s="215" t="s">
        <v>1</v>
      </c>
      <c r="N380" s="216" t="s">
        <v>41</v>
      </c>
      <c r="O380" s="69"/>
      <c r="P380" s="217">
        <f>O380*H380</f>
        <v>0</v>
      </c>
      <c r="Q380" s="217">
        <v>2.9E-4</v>
      </c>
      <c r="R380" s="217">
        <f>Q380*H380</f>
        <v>2.9724999999999999E-3</v>
      </c>
      <c r="S380" s="217">
        <v>0</v>
      </c>
      <c r="T380" s="218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219" t="s">
        <v>264</v>
      </c>
      <c r="AT380" s="219" t="s">
        <v>163</v>
      </c>
      <c r="AU380" s="219" t="s">
        <v>88</v>
      </c>
      <c r="AY380" s="14" t="s">
        <v>159</v>
      </c>
      <c r="BE380" s="115">
        <f>IF(N380="základní",J380,0)</f>
        <v>0</v>
      </c>
      <c r="BF380" s="115">
        <f>IF(N380="snížená",J380,0)</f>
        <v>0</v>
      </c>
      <c r="BG380" s="115">
        <f>IF(N380="zákl. přenesená",J380,0)</f>
        <v>0</v>
      </c>
      <c r="BH380" s="115">
        <f>IF(N380="sníž. přenesená",J380,0)</f>
        <v>0</v>
      </c>
      <c r="BI380" s="115">
        <f>IF(N380="nulová",J380,0)</f>
        <v>0</v>
      </c>
      <c r="BJ380" s="14" t="s">
        <v>88</v>
      </c>
      <c r="BK380" s="115">
        <f>ROUND(I380*H380,2)</f>
        <v>0</v>
      </c>
      <c r="BL380" s="14" t="s">
        <v>264</v>
      </c>
      <c r="BM380" s="219" t="s">
        <v>1017</v>
      </c>
    </row>
    <row r="381" spans="1:65" s="12" customFormat="1" ht="22.9" customHeight="1">
      <c r="B381" s="191"/>
      <c r="C381" s="192"/>
      <c r="D381" s="193" t="s">
        <v>74</v>
      </c>
      <c r="E381" s="205" t="s">
        <v>1018</v>
      </c>
      <c r="F381" s="205" t="s">
        <v>1019</v>
      </c>
      <c r="G381" s="192"/>
      <c r="H381" s="192"/>
      <c r="I381" s="195"/>
      <c r="J381" s="206">
        <f>BK381</f>
        <v>0</v>
      </c>
      <c r="K381" s="192"/>
      <c r="L381" s="197"/>
      <c r="M381" s="198"/>
      <c r="N381" s="199"/>
      <c r="O381" s="199"/>
      <c r="P381" s="200">
        <f>SUM(P382:P391)</f>
        <v>0</v>
      </c>
      <c r="Q381" s="199"/>
      <c r="R381" s="200">
        <f>SUM(R382:R391)</f>
        <v>0.19798446</v>
      </c>
      <c r="S381" s="199"/>
      <c r="T381" s="201">
        <f>SUM(T382:T391)</f>
        <v>0</v>
      </c>
      <c r="AR381" s="202" t="s">
        <v>88</v>
      </c>
      <c r="AT381" s="203" t="s">
        <v>74</v>
      </c>
      <c r="AU381" s="203" t="s">
        <v>82</v>
      </c>
      <c r="AY381" s="202" t="s">
        <v>159</v>
      </c>
      <c r="BK381" s="204">
        <f>SUM(BK382:BK391)</f>
        <v>0</v>
      </c>
    </row>
    <row r="382" spans="1:65" s="2" customFormat="1" ht="24.2" customHeight="1">
      <c r="A382" s="32"/>
      <c r="B382" s="33"/>
      <c r="C382" s="207" t="s">
        <v>1020</v>
      </c>
      <c r="D382" s="207" t="s">
        <v>163</v>
      </c>
      <c r="E382" s="208" t="s">
        <v>1021</v>
      </c>
      <c r="F382" s="209" t="s">
        <v>1022</v>
      </c>
      <c r="G382" s="210" t="s">
        <v>166</v>
      </c>
      <c r="H382" s="211">
        <v>430.40100000000001</v>
      </c>
      <c r="I382" s="212"/>
      <c r="J382" s="213">
        <f t="shared" ref="J382:J391" si="115">ROUND(I382*H382,2)</f>
        <v>0</v>
      </c>
      <c r="K382" s="214"/>
      <c r="L382" s="35"/>
      <c r="M382" s="215" t="s">
        <v>1</v>
      </c>
      <c r="N382" s="216" t="s">
        <v>41</v>
      </c>
      <c r="O382" s="69"/>
      <c r="P382" s="217">
        <f t="shared" ref="P382:P391" si="116">O382*H382</f>
        <v>0</v>
      </c>
      <c r="Q382" s="217">
        <v>0</v>
      </c>
      <c r="R382" s="217">
        <f t="shared" ref="R382:R391" si="117">Q382*H382</f>
        <v>0</v>
      </c>
      <c r="S382" s="217">
        <v>0</v>
      </c>
      <c r="T382" s="218">
        <f t="shared" ref="T382:T391" si="118"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219" t="s">
        <v>264</v>
      </c>
      <c r="AT382" s="219" t="s">
        <v>163</v>
      </c>
      <c r="AU382" s="219" t="s">
        <v>88</v>
      </c>
      <c r="AY382" s="14" t="s">
        <v>159</v>
      </c>
      <c r="BE382" s="115">
        <f t="shared" ref="BE382:BE391" si="119">IF(N382="základní",J382,0)</f>
        <v>0</v>
      </c>
      <c r="BF382" s="115">
        <f t="shared" ref="BF382:BF391" si="120">IF(N382="snížená",J382,0)</f>
        <v>0</v>
      </c>
      <c r="BG382" s="115">
        <f t="shared" ref="BG382:BG391" si="121">IF(N382="zákl. přenesená",J382,0)</f>
        <v>0</v>
      </c>
      <c r="BH382" s="115">
        <f t="shared" ref="BH382:BH391" si="122">IF(N382="sníž. přenesená",J382,0)</f>
        <v>0</v>
      </c>
      <c r="BI382" s="115">
        <f t="shared" ref="BI382:BI391" si="123">IF(N382="nulová",J382,0)</f>
        <v>0</v>
      </c>
      <c r="BJ382" s="14" t="s">
        <v>88</v>
      </c>
      <c r="BK382" s="115">
        <f t="shared" ref="BK382:BK391" si="124">ROUND(I382*H382,2)</f>
        <v>0</v>
      </c>
      <c r="BL382" s="14" t="s">
        <v>264</v>
      </c>
      <c r="BM382" s="219" t="s">
        <v>1023</v>
      </c>
    </row>
    <row r="383" spans="1:65" s="2" customFormat="1" ht="14.45" customHeight="1">
      <c r="A383" s="32"/>
      <c r="B383" s="33"/>
      <c r="C383" s="207" t="s">
        <v>1024</v>
      </c>
      <c r="D383" s="207" t="s">
        <v>163</v>
      </c>
      <c r="E383" s="208" t="s">
        <v>1025</v>
      </c>
      <c r="F383" s="209" t="s">
        <v>1026</v>
      </c>
      <c r="G383" s="210" t="s">
        <v>166</v>
      </c>
      <c r="H383" s="211">
        <v>133.626</v>
      </c>
      <c r="I383" s="212"/>
      <c r="J383" s="213">
        <f t="shared" si="115"/>
        <v>0</v>
      </c>
      <c r="K383" s="214"/>
      <c r="L383" s="35"/>
      <c r="M383" s="215" t="s">
        <v>1</v>
      </c>
      <c r="N383" s="216" t="s">
        <v>41</v>
      </c>
      <c r="O383" s="69"/>
      <c r="P383" s="217">
        <f t="shared" si="116"/>
        <v>0</v>
      </c>
      <c r="Q383" s="217">
        <v>0</v>
      </c>
      <c r="R383" s="217">
        <f t="shared" si="117"/>
        <v>0</v>
      </c>
      <c r="S383" s="217">
        <v>0</v>
      </c>
      <c r="T383" s="218">
        <f t="shared" si="118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219" t="s">
        <v>264</v>
      </c>
      <c r="AT383" s="219" t="s">
        <v>163</v>
      </c>
      <c r="AU383" s="219" t="s">
        <v>88</v>
      </c>
      <c r="AY383" s="14" t="s">
        <v>159</v>
      </c>
      <c r="BE383" s="115">
        <f t="shared" si="119"/>
        <v>0</v>
      </c>
      <c r="BF383" s="115">
        <f t="shared" si="120"/>
        <v>0</v>
      </c>
      <c r="BG383" s="115">
        <f t="shared" si="121"/>
        <v>0</v>
      </c>
      <c r="BH383" s="115">
        <f t="shared" si="122"/>
        <v>0</v>
      </c>
      <c r="BI383" s="115">
        <f t="shared" si="123"/>
        <v>0</v>
      </c>
      <c r="BJ383" s="14" t="s">
        <v>88</v>
      </c>
      <c r="BK383" s="115">
        <f t="shared" si="124"/>
        <v>0</v>
      </c>
      <c r="BL383" s="14" t="s">
        <v>264</v>
      </c>
      <c r="BM383" s="219" t="s">
        <v>1027</v>
      </c>
    </row>
    <row r="384" spans="1:65" s="2" customFormat="1" ht="14.45" customHeight="1">
      <c r="A384" s="32"/>
      <c r="B384" s="33"/>
      <c r="C384" s="220" t="s">
        <v>1028</v>
      </c>
      <c r="D384" s="220" t="s">
        <v>339</v>
      </c>
      <c r="E384" s="221" t="s">
        <v>1029</v>
      </c>
      <c r="F384" s="222" t="s">
        <v>1030</v>
      </c>
      <c r="G384" s="223" t="s">
        <v>166</v>
      </c>
      <c r="H384" s="224">
        <v>140.30699999999999</v>
      </c>
      <c r="I384" s="225"/>
      <c r="J384" s="226">
        <f t="shared" si="115"/>
        <v>0</v>
      </c>
      <c r="K384" s="227"/>
      <c r="L384" s="228"/>
      <c r="M384" s="229" t="s">
        <v>1</v>
      </c>
      <c r="N384" s="230" t="s">
        <v>41</v>
      </c>
      <c r="O384" s="69"/>
      <c r="P384" s="217">
        <f t="shared" si="116"/>
        <v>0</v>
      </c>
      <c r="Q384" s="217">
        <v>0</v>
      </c>
      <c r="R384" s="217">
        <f t="shared" si="117"/>
        <v>0</v>
      </c>
      <c r="S384" s="217">
        <v>0</v>
      </c>
      <c r="T384" s="218">
        <f t="shared" si="118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219" t="s">
        <v>342</v>
      </c>
      <c r="AT384" s="219" t="s">
        <v>339</v>
      </c>
      <c r="AU384" s="219" t="s">
        <v>88</v>
      </c>
      <c r="AY384" s="14" t="s">
        <v>159</v>
      </c>
      <c r="BE384" s="115">
        <f t="shared" si="119"/>
        <v>0</v>
      </c>
      <c r="BF384" s="115">
        <f t="shared" si="120"/>
        <v>0</v>
      </c>
      <c r="BG384" s="115">
        <f t="shared" si="121"/>
        <v>0</v>
      </c>
      <c r="BH384" s="115">
        <f t="shared" si="122"/>
        <v>0</v>
      </c>
      <c r="BI384" s="115">
        <f t="shared" si="123"/>
        <v>0</v>
      </c>
      <c r="BJ384" s="14" t="s">
        <v>88</v>
      </c>
      <c r="BK384" s="115">
        <f t="shared" si="124"/>
        <v>0</v>
      </c>
      <c r="BL384" s="14" t="s">
        <v>264</v>
      </c>
      <c r="BM384" s="219" t="s">
        <v>1031</v>
      </c>
    </row>
    <row r="385" spans="1:65" s="2" customFormat="1" ht="24.2" customHeight="1">
      <c r="A385" s="32"/>
      <c r="B385" s="33"/>
      <c r="C385" s="207" t="s">
        <v>1032</v>
      </c>
      <c r="D385" s="207" t="s">
        <v>163</v>
      </c>
      <c r="E385" s="208" t="s">
        <v>1033</v>
      </c>
      <c r="F385" s="209" t="s">
        <v>1034</v>
      </c>
      <c r="G385" s="210" t="s">
        <v>166</v>
      </c>
      <c r="H385" s="211">
        <v>30</v>
      </c>
      <c r="I385" s="212"/>
      <c r="J385" s="213">
        <f t="shared" si="115"/>
        <v>0</v>
      </c>
      <c r="K385" s="214"/>
      <c r="L385" s="35"/>
      <c r="M385" s="215" t="s">
        <v>1</v>
      </c>
      <c r="N385" s="216" t="s">
        <v>41</v>
      </c>
      <c r="O385" s="69"/>
      <c r="P385" s="217">
        <f t="shared" si="116"/>
        <v>0</v>
      </c>
      <c r="Q385" s="217">
        <v>0</v>
      </c>
      <c r="R385" s="217">
        <f t="shared" si="117"/>
        <v>0</v>
      </c>
      <c r="S385" s="217">
        <v>0</v>
      </c>
      <c r="T385" s="218">
        <f t="shared" si="118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219" t="s">
        <v>264</v>
      </c>
      <c r="AT385" s="219" t="s">
        <v>163</v>
      </c>
      <c r="AU385" s="219" t="s">
        <v>88</v>
      </c>
      <c r="AY385" s="14" t="s">
        <v>159</v>
      </c>
      <c r="BE385" s="115">
        <f t="shared" si="119"/>
        <v>0</v>
      </c>
      <c r="BF385" s="115">
        <f t="shared" si="120"/>
        <v>0</v>
      </c>
      <c r="BG385" s="115">
        <f t="shared" si="121"/>
        <v>0</v>
      </c>
      <c r="BH385" s="115">
        <f t="shared" si="122"/>
        <v>0</v>
      </c>
      <c r="BI385" s="115">
        <f t="shared" si="123"/>
        <v>0</v>
      </c>
      <c r="BJ385" s="14" t="s">
        <v>88</v>
      </c>
      <c r="BK385" s="115">
        <f t="shared" si="124"/>
        <v>0</v>
      </c>
      <c r="BL385" s="14" t="s">
        <v>264</v>
      </c>
      <c r="BM385" s="219" t="s">
        <v>1035</v>
      </c>
    </row>
    <row r="386" spans="1:65" s="2" customFormat="1" ht="14.45" customHeight="1">
      <c r="A386" s="32"/>
      <c r="B386" s="33"/>
      <c r="C386" s="220" t="s">
        <v>342</v>
      </c>
      <c r="D386" s="220" t="s">
        <v>339</v>
      </c>
      <c r="E386" s="221" t="s">
        <v>1029</v>
      </c>
      <c r="F386" s="222" t="s">
        <v>1030</v>
      </c>
      <c r="G386" s="223" t="s">
        <v>166</v>
      </c>
      <c r="H386" s="224">
        <v>31.5</v>
      </c>
      <c r="I386" s="225"/>
      <c r="J386" s="226">
        <f t="shared" si="115"/>
        <v>0</v>
      </c>
      <c r="K386" s="227"/>
      <c r="L386" s="228"/>
      <c r="M386" s="229" t="s">
        <v>1</v>
      </c>
      <c r="N386" s="230" t="s">
        <v>41</v>
      </c>
      <c r="O386" s="69"/>
      <c r="P386" s="217">
        <f t="shared" si="116"/>
        <v>0</v>
      </c>
      <c r="Q386" s="217">
        <v>0</v>
      </c>
      <c r="R386" s="217">
        <f t="shared" si="117"/>
        <v>0</v>
      </c>
      <c r="S386" s="217">
        <v>0</v>
      </c>
      <c r="T386" s="218">
        <f t="shared" si="118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219" t="s">
        <v>342</v>
      </c>
      <c r="AT386" s="219" t="s">
        <v>339</v>
      </c>
      <c r="AU386" s="219" t="s">
        <v>88</v>
      </c>
      <c r="AY386" s="14" t="s">
        <v>159</v>
      </c>
      <c r="BE386" s="115">
        <f t="shared" si="119"/>
        <v>0</v>
      </c>
      <c r="BF386" s="115">
        <f t="shared" si="120"/>
        <v>0</v>
      </c>
      <c r="BG386" s="115">
        <f t="shared" si="121"/>
        <v>0</v>
      </c>
      <c r="BH386" s="115">
        <f t="shared" si="122"/>
        <v>0</v>
      </c>
      <c r="BI386" s="115">
        <f t="shared" si="123"/>
        <v>0</v>
      </c>
      <c r="BJ386" s="14" t="s">
        <v>88</v>
      </c>
      <c r="BK386" s="115">
        <f t="shared" si="124"/>
        <v>0</v>
      </c>
      <c r="BL386" s="14" t="s">
        <v>264</v>
      </c>
      <c r="BM386" s="219" t="s">
        <v>1036</v>
      </c>
    </row>
    <row r="387" spans="1:65" s="2" customFormat="1" ht="24.2" customHeight="1">
      <c r="A387" s="32"/>
      <c r="B387" s="33"/>
      <c r="C387" s="207" t="s">
        <v>1037</v>
      </c>
      <c r="D387" s="207" t="s">
        <v>163</v>
      </c>
      <c r="E387" s="208" t="s">
        <v>1038</v>
      </c>
      <c r="F387" s="209" t="s">
        <v>1039</v>
      </c>
      <c r="G387" s="210" t="s">
        <v>166</v>
      </c>
      <c r="H387" s="211">
        <v>15</v>
      </c>
      <c r="I387" s="212"/>
      <c r="J387" s="213">
        <f t="shared" si="115"/>
        <v>0</v>
      </c>
      <c r="K387" s="214"/>
      <c r="L387" s="35"/>
      <c r="M387" s="215" t="s">
        <v>1</v>
      </c>
      <c r="N387" s="216" t="s">
        <v>41</v>
      </c>
      <c r="O387" s="69"/>
      <c r="P387" s="217">
        <f t="shared" si="116"/>
        <v>0</v>
      </c>
      <c r="Q387" s="217">
        <v>0</v>
      </c>
      <c r="R387" s="217">
        <f t="shared" si="117"/>
        <v>0</v>
      </c>
      <c r="S387" s="217">
        <v>0</v>
      </c>
      <c r="T387" s="218">
        <f t="shared" si="118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219" t="s">
        <v>264</v>
      </c>
      <c r="AT387" s="219" t="s">
        <v>163</v>
      </c>
      <c r="AU387" s="219" t="s">
        <v>88</v>
      </c>
      <c r="AY387" s="14" t="s">
        <v>159</v>
      </c>
      <c r="BE387" s="115">
        <f t="shared" si="119"/>
        <v>0</v>
      </c>
      <c r="BF387" s="115">
        <f t="shared" si="120"/>
        <v>0</v>
      </c>
      <c r="BG387" s="115">
        <f t="shared" si="121"/>
        <v>0</v>
      </c>
      <c r="BH387" s="115">
        <f t="shared" si="122"/>
        <v>0</v>
      </c>
      <c r="BI387" s="115">
        <f t="shared" si="123"/>
        <v>0</v>
      </c>
      <c r="BJ387" s="14" t="s">
        <v>88</v>
      </c>
      <c r="BK387" s="115">
        <f t="shared" si="124"/>
        <v>0</v>
      </c>
      <c r="BL387" s="14" t="s">
        <v>264</v>
      </c>
      <c r="BM387" s="219" t="s">
        <v>1040</v>
      </c>
    </row>
    <row r="388" spans="1:65" s="2" customFormat="1" ht="14.45" customHeight="1">
      <c r="A388" s="32"/>
      <c r="B388" s="33"/>
      <c r="C388" s="220" t="s">
        <v>1041</v>
      </c>
      <c r="D388" s="220" t="s">
        <v>339</v>
      </c>
      <c r="E388" s="221" t="s">
        <v>1042</v>
      </c>
      <c r="F388" s="222" t="s">
        <v>1043</v>
      </c>
      <c r="G388" s="223" t="s">
        <v>166</v>
      </c>
      <c r="H388" s="224">
        <v>15.75</v>
      </c>
      <c r="I388" s="225"/>
      <c r="J388" s="226">
        <f t="shared" si="115"/>
        <v>0</v>
      </c>
      <c r="K388" s="227"/>
      <c r="L388" s="228"/>
      <c r="M388" s="229" t="s">
        <v>1</v>
      </c>
      <c r="N388" s="230" t="s">
        <v>41</v>
      </c>
      <c r="O388" s="69"/>
      <c r="P388" s="217">
        <f t="shared" si="116"/>
        <v>0</v>
      </c>
      <c r="Q388" s="217">
        <v>0</v>
      </c>
      <c r="R388" s="217">
        <f t="shared" si="117"/>
        <v>0</v>
      </c>
      <c r="S388" s="217">
        <v>0</v>
      </c>
      <c r="T388" s="218">
        <f t="shared" si="118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219" t="s">
        <v>342</v>
      </c>
      <c r="AT388" s="219" t="s">
        <v>339</v>
      </c>
      <c r="AU388" s="219" t="s">
        <v>88</v>
      </c>
      <c r="AY388" s="14" t="s">
        <v>159</v>
      </c>
      <c r="BE388" s="115">
        <f t="shared" si="119"/>
        <v>0</v>
      </c>
      <c r="BF388" s="115">
        <f t="shared" si="120"/>
        <v>0</v>
      </c>
      <c r="BG388" s="115">
        <f t="shared" si="121"/>
        <v>0</v>
      </c>
      <c r="BH388" s="115">
        <f t="shared" si="122"/>
        <v>0</v>
      </c>
      <c r="BI388" s="115">
        <f t="shared" si="123"/>
        <v>0</v>
      </c>
      <c r="BJ388" s="14" t="s">
        <v>88</v>
      </c>
      <c r="BK388" s="115">
        <f t="shared" si="124"/>
        <v>0</v>
      </c>
      <c r="BL388" s="14" t="s">
        <v>264</v>
      </c>
      <c r="BM388" s="219" t="s">
        <v>1044</v>
      </c>
    </row>
    <row r="389" spans="1:65" s="2" customFormat="1" ht="24.2" customHeight="1">
      <c r="A389" s="32"/>
      <c r="B389" s="33"/>
      <c r="C389" s="207" t="s">
        <v>1045</v>
      </c>
      <c r="D389" s="207" t="s">
        <v>163</v>
      </c>
      <c r="E389" s="208" t="s">
        <v>1046</v>
      </c>
      <c r="F389" s="209" t="s">
        <v>1047</v>
      </c>
      <c r="G389" s="210" t="s">
        <v>166</v>
      </c>
      <c r="H389" s="211">
        <v>430.40100000000001</v>
      </c>
      <c r="I389" s="212"/>
      <c r="J389" s="213">
        <f t="shared" si="115"/>
        <v>0</v>
      </c>
      <c r="K389" s="214"/>
      <c r="L389" s="35"/>
      <c r="M389" s="215" t="s">
        <v>1</v>
      </c>
      <c r="N389" s="216" t="s">
        <v>41</v>
      </c>
      <c r="O389" s="69"/>
      <c r="P389" s="217">
        <f t="shared" si="116"/>
        <v>0</v>
      </c>
      <c r="Q389" s="217">
        <v>2.0000000000000001E-4</v>
      </c>
      <c r="R389" s="217">
        <f t="shared" si="117"/>
        <v>8.6080200000000009E-2</v>
      </c>
      <c r="S389" s="217">
        <v>0</v>
      </c>
      <c r="T389" s="218">
        <f t="shared" si="118"/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219" t="s">
        <v>264</v>
      </c>
      <c r="AT389" s="219" t="s">
        <v>163</v>
      </c>
      <c r="AU389" s="219" t="s">
        <v>88</v>
      </c>
      <c r="AY389" s="14" t="s">
        <v>159</v>
      </c>
      <c r="BE389" s="115">
        <f t="shared" si="119"/>
        <v>0</v>
      </c>
      <c r="BF389" s="115">
        <f t="shared" si="120"/>
        <v>0</v>
      </c>
      <c r="BG389" s="115">
        <f t="shared" si="121"/>
        <v>0</v>
      </c>
      <c r="BH389" s="115">
        <f t="shared" si="122"/>
        <v>0</v>
      </c>
      <c r="BI389" s="115">
        <f t="shared" si="123"/>
        <v>0</v>
      </c>
      <c r="BJ389" s="14" t="s">
        <v>88</v>
      </c>
      <c r="BK389" s="115">
        <f t="shared" si="124"/>
        <v>0</v>
      </c>
      <c r="BL389" s="14" t="s">
        <v>264</v>
      </c>
      <c r="BM389" s="219" t="s">
        <v>1048</v>
      </c>
    </row>
    <row r="390" spans="1:65" s="2" customFormat="1" ht="24.2" customHeight="1">
      <c r="A390" s="32"/>
      <c r="B390" s="33"/>
      <c r="C390" s="207" t="s">
        <v>1049</v>
      </c>
      <c r="D390" s="207" t="s">
        <v>163</v>
      </c>
      <c r="E390" s="208" t="s">
        <v>1050</v>
      </c>
      <c r="F390" s="209" t="s">
        <v>1051</v>
      </c>
      <c r="G390" s="210" t="s">
        <v>166</v>
      </c>
      <c r="H390" s="211">
        <v>430.40100000000001</v>
      </c>
      <c r="I390" s="212"/>
      <c r="J390" s="213">
        <f t="shared" si="115"/>
        <v>0</v>
      </c>
      <c r="K390" s="214"/>
      <c r="L390" s="35"/>
      <c r="M390" s="215" t="s">
        <v>1</v>
      </c>
      <c r="N390" s="216" t="s">
        <v>41</v>
      </c>
      <c r="O390" s="69"/>
      <c r="P390" s="217">
        <f t="shared" si="116"/>
        <v>0</v>
      </c>
      <c r="Q390" s="217">
        <v>2.5999999999999998E-4</v>
      </c>
      <c r="R390" s="217">
        <f t="shared" si="117"/>
        <v>0.11190425999999999</v>
      </c>
      <c r="S390" s="217">
        <v>0</v>
      </c>
      <c r="T390" s="218">
        <f t="shared" si="118"/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219" t="s">
        <v>264</v>
      </c>
      <c r="AT390" s="219" t="s">
        <v>163</v>
      </c>
      <c r="AU390" s="219" t="s">
        <v>88</v>
      </c>
      <c r="AY390" s="14" t="s">
        <v>159</v>
      </c>
      <c r="BE390" s="115">
        <f t="shared" si="119"/>
        <v>0</v>
      </c>
      <c r="BF390" s="115">
        <f t="shared" si="120"/>
        <v>0</v>
      </c>
      <c r="BG390" s="115">
        <f t="shared" si="121"/>
        <v>0</v>
      </c>
      <c r="BH390" s="115">
        <f t="shared" si="122"/>
        <v>0</v>
      </c>
      <c r="BI390" s="115">
        <f t="shared" si="123"/>
        <v>0</v>
      </c>
      <c r="BJ390" s="14" t="s">
        <v>88</v>
      </c>
      <c r="BK390" s="115">
        <f t="shared" si="124"/>
        <v>0</v>
      </c>
      <c r="BL390" s="14" t="s">
        <v>264</v>
      </c>
      <c r="BM390" s="219" t="s">
        <v>1052</v>
      </c>
    </row>
    <row r="391" spans="1:65" s="2" customFormat="1" ht="24.2" customHeight="1">
      <c r="A391" s="32"/>
      <c r="B391" s="33"/>
      <c r="C391" s="207" t="s">
        <v>1053</v>
      </c>
      <c r="D391" s="207" t="s">
        <v>163</v>
      </c>
      <c r="E391" s="208" t="s">
        <v>1054</v>
      </c>
      <c r="F391" s="209" t="s">
        <v>1055</v>
      </c>
      <c r="G391" s="210" t="s">
        <v>166</v>
      </c>
      <c r="H391" s="211">
        <v>6.17</v>
      </c>
      <c r="I391" s="212"/>
      <c r="J391" s="213">
        <f t="shared" si="115"/>
        <v>0</v>
      </c>
      <c r="K391" s="214"/>
      <c r="L391" s="35"/>
      <c r="M391" s="215" t="s">
        <v>1</v>
      </c>
      <c r="N391" s="216" t="s">
        <v>41</v>
      </c>
      <c r="O391" s="69"/>
      <c r="P391" s="217">
        <f t="shared" si="116"/>
        <v>0</v>
      </c>
      <c r="Q391" s="217">
        <v>0</v>
      </c>
      <c r="R391" s="217">
        <f t="shared" si="117"/>
        <v>0</v>
      </c>
      <c r="S391" s="217">
        <v>0</v>
      </c>
      <c r="T391" s="218">
        <f t="shared" si="118"/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219" t="s">
        <v>264</v>
      </c>
      <c r="AT391" s="219" t="s">
        <v>163</v>
      </c>
      <c r="AU391" s="219" t="s">
        <v>88</v>
      </c>
      <c r="AY391" s="14" t="s">
        <v>159</v>
      </c>
      <c r="BE391" s="115">
        <f t="shared" si="119"/>
        <v>0</v>
      </c>
      <c r="BF391" s="115">
        <f t="shared" si="120"/>
        <v>0</v>
      </c>
      <c r="BG391" s="115">
        <f t="shared" si="121"/>
        <v>0</v>
      </c>
      <c r="BH391" s="115">
        <f t="shared" si="122"/>
        <v>0</v>
      </c>
      <c r="BI391" s="115">
        <f t="shared" si="123"/>
        <v>0</v>
      </c>
      <c r="BJ391" s="14" t="s">
        <v>88</v>
      </c>
      <c r="BK391" s="115">
        <f t="shared" si="124"/>
        <v>0</v>
      </c>
      <c r="BL391" s="14" t="s">
        <v>264</v>
      </c>
      <c r="BM391" s="219" t="s">
        <v>1056</v>
      </c>
    </row>
    <row r="392" spans="1:65" s="12" customFormat="1" ht="22.9" customHeight="1">
      <c r="B392" s="191"/>
      <c r="C392" s="192"/>
      <c r="D392" s="193" t="s">
        <v>74</v>
      </c>
      <c r="E392" s="205" t="s">
        <v>1057</v>
      </c>
      <c r="F392" s="205" t="s">
        <v>1058</v>
      </c>
      <c r="G392" s="192"/>
      <c r="H392" s="192"/>
      <c r="I392" s="195"/>
      <c r="J392" s="206">
        <f>BK392</f>
        <v>0</v>
      </c>
      <c r="K392" s="192"/>
      <c r="L392" s="197"/>
      <c r="M392" s="198"/>
      <c r="N392" s="199"/>
      <c r="O392" s="199"/>
      <c r="P392" s="200">
        <f>SUM(P393:P399)</f>
        <v>0</v>
      </c>
      <c r="Q392" s="199"/>
      <c r="R392" s="200">
        <f>SUM(R393:R399)</f>
        <v>2.6499999999999999E-2</v>
      </c>
      <c r="S392" s="199"/>
      <c r="T392" s="201">
        <f>SUM(T393:T399)</f>
        <v>2.8000000000000001E-2</v>
      </c>
      <c r="AR392" s="202" t="s">
        <v>88</v>
      </c>
      <c r="AT392" s="203" t="s">
        <v>74</v>
      </c>
      <c r="AU392" s="203" t="s">
        <v>82</v>
      </c>
      <c r="AY392" s="202" t="s">
        <v>159</v>
      </c>
      <c r="BK392" s="204">
        <f>SUM(BK393:BK399)</f>
        <v>0</v>
      </c>
    </row>
    <row r="393" spans="1:65" s="2" customFormat="1" ht="14.45" customHeight="1">
      <c r="A393" s="32"/>
      <c r="B393" s="33"/>
      <c r="C393" s="207" t="s">
        <v>1059</v>
      </c>
      <c r="D393" s="207" t="s">
        <v>163</v>
      </c>
      <c r="E393" s="208" t="s">
        <v>1060</v>
      </c>
      <c r="F393" s="209" t="s">
        <v>1061</v>
      </c>
      <c r="G393" s="210" t="s">
        <v>166</v>
      </c>
      <c r="H393" s="211">
        <v>2</v>
      </c>
      <c r="I393" s="212"/>
      <c r="J393" s="213">
        <f t="shared" ref="J393:J399" si="125">ROUND(I393*H393,2)</f>
        <v>0</v>
      </c>
      <c r="K393" s="214"/>
      <c r="L393" s="35"/>
      <c r="M393" s="215" t="s">
        <v>1</v>
      </c>
      <c r="N393" s="216" t="s">
        <v>41</v>
      </c>
      <c r="O393" s="69"/>
      <c r="P393" s="217">
        <f t="shared" ref="P393:P399" si="126">O393*H393</f>
        <v>0</v>
      </c>
      <c r="Q393" s="217">
        <v>0</v>
      </c>
      <c r="R393" s="217">
        <f t="shared" ref="R393:R399" si="127">Q393*H393</f>
        <v>0</v>
      </c>
      <c r="S393" s="217">
        <v>1.4E-2</v>
      </c>
      <c r="T393" s="218">
        <f t="shared" ref="T393:T399" si="128">S393*H393</f>
        <v>2.8000000000000001E-2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219" t="s">
        <v>264</v>
      </c>
      <c r="AT393" s="219" t="s">
        <v>163</v>
      </c>
      <c r="AU393" s="219" t="s">
        <v>88</v>
      </c>
      <c r="AY393" s="14" t="s">
        <v>159</v>
      </c>
      <c r="BE393" s="115">
        <f t="shared" ref="BE393:BE399" si="129">IF(N393="základní",J393,0)</f>
        <v>0</v>
      </c>
      <c r="BF393" s="115">
        <f t="shared" ref="BF393:BF399" si="130">IF(N393="snížená",J393,0)</f>
        <v>0</v>
      </c>
      <c r="BG393" s="115">
        <f t="shared" ref="BG393:BG399" si="131">IF(N393="zákl. přenesená",J393,0)</f>
        <v>0</v>
      </c>
      <c r="BH393" s="115">
        <f t="shared" ref="BH393:BH399" si="132">IF(N393="sníž. přenesená",J393,0)</f>
        <v>0</v>
      </c>
      <c r="BI393" s="115">
        <f t="shared" ref="BI393:BI399" si="133">IF(N393="nulová",J393,0)</f>
        <v>0</v>
      </c>
      <c r="BJ393" s="14" t="s">
        <v>88</v>
      </c>
      <c r="BK393" s="115">
        <f t="shared" ref="BK393:BK399" si="134">ROUND(I393*H393,2)</f>
        <v>0</v>
      </c>
      <c r="BL393" s="14" t="s">
        <v>264</v>
      </c>
      <c r="BM393" s="219" t="s">
        <v>1062</v>
      </c>
    </row>
    <row r="394" spans="1:65" s="2" customFormat="1" ht="24.2" customHeight="1">
      <c r="A394" s="32"/>
      <c r="B394" s="33"/>
      <c r="C394" s="207" t="s">
        <v>1063</v>
      </c>
      <c r="D394" s="207" t="s">
        <v>163</v>
      </c>
      <c r="E394" s="208" t="s">
        <v>1064</v>
      </c>
      <c r="F394" s="209" t="s">
        <v>1065</v>
      </c>
      <c r="G394" s="210" t="s">
        <v>236</v>
      </c>
      <c r="H394" s="211">
        <v>4</v>
      </c>
      <c r="I394" s="212"/>
      <c r="J394" s="213">
        <f t="shared" si="125"/>
        <v>0</v>
      </c>
      <c r="K394" s="214"/>
      <c r="L394" s="35"/>
      <c r="M394" s="215" t="s">
        <v>1</v>
      </c>
      <c r="N394" s="216" t="s">
        <v>41</v>
      </c>
      <c r="O394" s="69"/>
      <c r="P394" s="217">
        <f t="shared" si="126"/>
        <v>0</v>
      </c>
      <c r="Q394" s="217">
        <v>7.6000000000000004E-4</v>
      </c>
      <c r="R394" s="217">
        <f t="shared" si="127"/>
        <v>3.0400000000000002E-3</v>
      </c>
      <c r="S394" s="217">
        <v>0</v>
      </c>
      <c r="T394" s="218">
        <f t="shared" si="128"/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219" t="s">
        <v>264</v>
      </c>
      <c r="AT394" s="219" t="s">
        <v>163</v>
      </c>
      <c r="AU394" s="219" t="s">
        <v>88</v>
      </c>
      <c r="AY394" s="14" t="s">
        <v>159</v>
      </c>
      <c r="BE394" s="115">
        <f t="shared" si="129"/>
        <v>0</v>
      </c>
      <c r="BF394" s="115">
        <f t="shared" si="130"/>
        <v>0</v>
      </c>
      <c r="BG394" s="115">
        <f t="shared" si="131"/>
        <v>0</v>
      </c>
      <c r="BH394" s="115">
        <f t="shared" si="132"/>
        <v>0</v>
      </c>
      <c r="BI394" s="115">
        <f t="shared" si="133"/>
        <v>0</v>
      </c>
      <c r="BJ394" s="14" t="s">
        <v>88</v>
      </c>
      <c r="BK394" s="115">
        <f t="shared" si="134"/>
        <v>0</v>
      </c>
      <c r="BL394" s="14" t="s">
        <v>264</v>
      </c>
      <c r="BM394" s="219" t="s">
        <v>1066</v>
      </c>
    </row>
    <row r="395" spans="1:65" s="2" customFormat="1" ht="24.2" customHeight="1">
      <c r="A395" s="32"/>
      <c r="B395" s="33"/>
      <c r="C395" s="207" t="s">
        <v>1067</v>
      </c>
      <c r="D395" s="207" t="s">
        <v>163</v>
      </c>
      <c r="E395" s="208" t="s">
        <v>1068</v>
      </c>
      <c r="F395" s="209" t="s">
        <v>1069</v>
      </c>
      <c r="G395" s="210" t="s">
        <v>236</v>
      </c>
      <c r="H395" s="211">
        <v>4</v>
      </c>
      <c r="I395" s="212"/>
      <c r="J395" s="213">
        <f t="shared" si="125"/>
        <v>0</v>
      </c>
      <c r="K395" s="214"/>
      <c r="L395" s="35"/>
      <c r="M395" s="215" t="s">
        <v>1</v>
      </c>
      <c r="N395" s="216" t="s">
        <v>41</v>
      </c>
      <c r="O395" s="69"/>
      <c r="P395" s="217">
        <f t="shared" si="126"/>
        <v>0</v>
      </c>
      <c r="Q395" s="217">
        <v>5.0000000000000001E-4</v>
      </c>
      <c r="R395" s="217">
        <f t="shared" si="127"/>
        <v>2E-3</v>
      </c>
      <c r="S395" s="217">
        <v>0</v>
      </c>
      <c r="T395" s="218">
        <f t="shared" si="128"/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219" t="s">
        <v>264</v>
      </c>
      <c r="AT395" s="219" t="s">
        <v>163</v>
      </c>
      <c r="AU395" s="219" t="s">
        <v>88</v>
      </c>
      <c r="AY395" s="14" t="s">
        <v>159</v>
      </c>
      <c r="BE395" s="115">
        <f t="shared" si="129"/>
        <v>0</v>
      </c>
      <c r="BF395" s="115">
        <f t="shared" si="130"/>
        <v>0</v>
      </c>
      <c r="BG395" s="115">
        <f t="shared" si="131"/>
        <v>0</v>
      </c>
      <c r="BH395" s="115">
        <f t="shared" si="132"/>
        <v>0</v>
      </c>
      <c r="BI395" s="115">
        <f t="shared" si="133"/>
        <v>0</v>
      </c>
      <c r="BJ395" s="14" t="s">
        <v>88</v>
      </c>
      <c r="BK395" s="115">
        <f t="shared" si="134"/>
        <v>0</v>
      </c>
      <c r="BL395" s="14" t="s">
        <v>264</v>
      </c>
      <c r="BM395" s="219" t="s">
        <v>1070</v>
      </c>
    </row>
    <row r="396" spans="1:65" s="2" customFormat="1" ht="24.2" customHeight="1">
      <c r="A396" s="32"/>
      <c r="B396" s="33"/>
      <c r="C396" s="207" t="s">
        <v>1071</v>
      </c>
      <c r="D396" s="207" t="s">
        <v>163</v>
      </c>
      <c r="E396" s="208" t="s">
        <v>1072</v>
      </c>
      <c r="F396" s="209" t="s">
        <v>1073</v>
      </c>
      <c r="G396" s="210" t="s">
        <v>166</v>
      </c>
      <c r="H396" s="211">
        <v>2</v>
      </c>
      <c r="I396" s="212"/>
      <c r="J396" s="213">
        <f t="shared" si="125"/>
        <v>0</v>
      </c>
      <c r="K396" s="214"/>
      <c r="L396" s="35"/>
      <c r="M396" s="215" t="s">
        <v>1</v>
      </c>
      <c r="N396" s="216" t="s">
        <v>41</v>
      </c>
      <c r="O396" s="69"/>
      <c r="P396" s="217">
        <f t="shared" si="126"/>
        <v>0</v>
      </c>
      <c r="Q396" s="217">
        <v>1.073E-2</v>
      </c>
      <c r="R396" s="217">
        <f t="shared" si="127"/>
        <v>2.146E-2</v>
      </c>
      <c r="S396" s="217">
        <v>0</v>
      </c>
      <c r="T396" s="218">
        <f t="shared" si="128"/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19" t="s">
        <v>264</v>
      </c>
      <c r="AT396" s="219" t="s">
        <v>163</v>
      </c>
      <c r="AU396" s="219" t="s">
        <v>88</v>
      </c>
      <c r="AY396" s="14" t="s">
        <v>159</v>
      </c>
      <c r="BE396" s="115">
        <f t="shared" si="129"/>
        <v>0</v>
      </c>
      <c r="BF396" s="115">
        <f t="shared" si="130"/>
        <v>0</v>
      </c>
      <c r="BG396" s="115">
        <f t="shared" si="131"/>
        <v>0</v>
      </c>
      <c r="BH396" s="115">
        <f t="shared" si="132"/>
        <v>0</v>
      </c>
      <c r="BI396" s="115">
        <f t="shared" si="133"/>
        <v>0</v>
      </c>
      <c r="BJ396" s="14" t="s">
        <v>88</v>
      </c>
      <c r="BK396" s="115">
        <f t="shared" si="134"/>
        <v>0</v>
      </c>
      <c r="BL396" s="14" t="s">
        <v>264</v>
      </c>
      <c r="BM396" s="219" t="s">
        <v>1074</v>
      </c>
    </row>
    <row r="397" spans="1:65" s="2" customFormat="1" ht="24.2" customHeight="1">
      <c r="A397" s="32"/>
      <c r="B397" s="33"/>
      <c r="C397" s="207" t="s">
        <v>1075</v>
      </c>
      <c r="D397" s="207" t="s">
        <v>163</v>
      </c>
      <c r="E397" s="208" t="s">
        <v>1076</v>
      </c>
      <c r="F397" s="209" t="s">
        <v>1077</v>
      </c>
      <c r="G397" s="210" t="s">
        <v>255</v>
      </c>
      <c r="H397" s="211">
        <v>2.7E-2</v>
      </c>
      <c r="I397" s="212"/>
      <c r="J397" s="213">
        <f t="shared" si="125"/>
        <v>0</v>
      </c>
      <c r="K397" s="214"/>
      <c r="L397" s="35"/>
      <c r="M397" s="215" t="s">
        <v>1</v>
      </c>
      <c r="N397" s="216" t="s">
        <v>41</v>
      </c>
      <c r="O397" s="69"/>
      <c r="P397" s="217">
        <f t="shared" si="126"/>
        <v>0</v>
      </c>
      <c r="Q397" s="217">
        <v>0</v>
      </c>
      <c r="R397" s="217">
        <f t="shared" si="127"/>
        <v>0</v>
      </c>
      <c r="S397" s="217">
        <v>0</v>
      </c>
      <c r="T397" s="218">
        <f t="shared" si="128"/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219" t="s">
        <v>264</v>
      </c>
      <c r="AT397" s="219" t="s">
        <v>163</v>
      </c>
      <c r="AU397" s="219" t="s">
        <v>88</v>
      </c>
      <c r="AY397" s="14" t="s">
        <v>159</v>
      </c>
      <c r="BE397" s="115">
        <f t="shared" si="129"/>
        <v>0</v>
      </c>
      <c r="BF397" s="115">
        <f t="shared" si="130"/>
        <v>0</v>
      </c>
      <c r="BG397" s="115">
        <f t="shared" si="131"/>
        <v>0</v>
      </c>
      <c r="BH397" s="115">
        <f t="shared" si="132"/>
        <v>0</v>
      </c>
      <c r="BI397" s="115">
        <f t="shared" si="133"/>
        <v>0</v>
      </c>
      <c r="BJ397" s="14" t="s">
        <v>88</v>
      </c>
      <c r="BK397" s="115">
        <f t="shared" si="134"/>
        <v>0</v>
      </c>
      <c r="BL397" s="14" t="s">
        <v>264</v>
      </c>
      <c r="BM397" s="219" t="s">
        <v>1078</v>
      </c>
    </row>
    <row r="398" spans="1:65" s="2" customFormat="1" ht="24.2" customHeight="1">
      <c r="A398" s="32"/>
      <c r="B398" s="33"/>
      <c r="C398" s="207" t="s">
        <v>1079</v>
      </c>
      <c r="D398" s="207" t="s">
        <v>163</v>
      </c>
      <c r="E398" s="208" t="s">
        <v>1080</v>
      </c>
      <c r="F398" s="209" t="s">
        <v>1081</v>
      </c>
      <c r="G398" s="210" t="s">
        <v>255</v>
      </c>
      <c r="H398" s="211">
        <v>2.7E-2</v>
      </c>
      <c r="I398" s="212"/>
      <c r="J398" s="213">
        <f t="shared" si="125"/>
        <v>0</v>
      </c>
      <c r="K398" s="214"/>
      <c r="L398" s="35"/>
      <c r="M398" s="215" t="s">
        <v>1</v>
      </c>
      <c r="N398" s="216" t="s">
        <v>41</v>
      </c>
      <c r="O398" s="69"/>
      <c r="P398" s="217">
        <f t="shared" si="126"/>
        <v>0</v>
      </c>
      <c r="Q398" s="217">
        <v>0</v>
      </c>
      <c r="R398" s="217">
        <f t="shared" si="127"/>
        <v>0</v>
      </c>
      <c r="S398" s="217">
        <v>0</v>
      </c>
      <c r="T398" s="218">
        <f t="shared" si="128"/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219" t="s">
        <v>264</v>
      </c>
      <c r="AT398" s="219" t="s">
        <v>163</v>
      </c>
      <c r="AU398" s="219" t="s">
        <v>88</v>
      </c>
      <c r="AY398" s="14" t="s">
        <v>159</v>
      </c>
      <c r="BE398" s="115">
        <f t="shared" si="129"/>
        <v>0</v>
      </c>
      <c r="BF398" s="115">
        <f t="shared" si="130"/>
        <v>0</v>
      </c>
      <c r="BG398" s="115">
        <f t="shared" si="131"/>
        <v>0</v>
      </c>
      <c r="BH398" s="115">
        <f t="shared" si="132"/>
        <v>0</v>
      </c>
      <c r="BI398" s="115">
        <f t="shared" si="133"/>
        <v>0</v>
      </c>
      <c r="BJ398" s="14" t="s">
        <v>88</v>
      </c>
      <c r="BK398" s="115">
        <f t="shared" si="134"/>
        <v>0</v>
      </c>
      <c r="BL398" s="14" t="s">
        <v>264</v>
      </c>
      <c r="BM398" s="219" t="s">
        <v>1082</v>
      </c>
    </row>
    <row r="399" spans="1:65" s="2" customFormat="1" ht="24.2" customHeight="1">
      <c r="A399" s="32"/>
      <c r="B399" s="33"/>
      <c r="C399" s="207" t="s">
        <v>1083</v>
      </c>
      <c r="D399" s="207" t="s">
        <v>163</v>
      </c>
      <c r="E399" s="208" t="s">
        <v>1084</v>
      </c>
      <c r="F399" s="209" t="s">
        <v>1085</v>
      </c>
      <c r="G399" s="210" t="s">
        <v>255</v>
      </c>
      <c r="H399" s="211">
        <v>2.7E-2</v>
      </c>
      <c r="I399" s="212"/>
      <c r="J399" s="213">
        <f t="shared" si="125"/>
        <v>0</v>
      </c>
      <c r="K399" s="214"/>
      <c r="L399" s="35"/>
      <c r="M399" s="215" t="s">
        <v>1</v>
      </c>
      <c r="N399" s="216" t="s">
        <v>41</v>
      </c>
      <c r="O399" s="69"/>
      <c r="P399" s="217">
        <f t="shared" si="126"/>
        <v>0</v>
      </c>
      <c r="Q399" s="217">
        <v>0</v>
      </c>
      <c r="R399" s="217">
        <f t="shared" si="127"/>
        <v>0</v>
      </c>
      <c r="S399" s="217">
        <v>0</v>
      </c>
      <c r="T399" s="218">
        <f t="shared" si="128"/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219" t="s">
        <v>264</v>
      </c>
      <c r="AT399" s="219" t="s">
        <v>163</v>
      </c>
      <c r="AU399" s="219" t="s">
        <v>88</v>
      </c>
      <c r="AY399" s="14" t="s">
        <v>159</v>
      </c>
      <c r="BE399" s="115">
        <f t="shared" si="129"/>
        <v>0</v>
      </c>
      <c r="BF399" s="115">
        <f t="shared" si="130"/>
        <v>0</v>
      </c>
      <c r="BG399" s="115">
        <f t="shared" si="131"/>
        <v>0</v>
      </c>
      <c r="BH399" s="115">
        <f t="shared" si="132"/>
        <v>0</v>
      </c>
      <c r="BI399" s="115">
        <f t="shared" si="133"/>
        <v>0</v>
      </c>
      <c r="BJ399" s="14" t="s">
        <v>88</v>
      </c>
      <c r="BK399" s="115">
        <f t="shared" si="134"/>
        <v>0</v>
      </c>
      <c r="BL399" s="14" t="s">
        <v>264</v>
      </c>
      <c r="BM399" s="219" t="s">
        <v>1086</v>
      </c>
    </row>
    <row r="400" spans="1:65" s="12" customFormat="1" ht="25.9" customHeight="1">
      <c r="B400" s="191"/>
      <c r="C400" s="192"/>
      <c r="D400" s="193" t="s">
        <v>74</v>
      </c>
      <c r="E400" s="194" t="s">
        <v>137</v>
      </c>
      <c r="F400" s="194" t="s">
        <v>1087</v>
      </c>
      <c r="G400" s="192"/>
      <c r="H400" s="192"/>
      <c r="I400" s="195"/>
      <c r="J400" s="196">
        <f>BK400</f>
        <v>0</v>
      </c>
      <c r="K400" s="192"/>
      <c r="L400" s="197"/>
      <c r="M400" s="198"/>
      <c r="N400" s="199"/>
      <c r="O400" s="199"/>
      <c r="P400" s="200">
        <f>P401</f>
        <v>0</v>
      </c>
      <c r="Q400" s="199"/>
      <c r="R400" s="200">
        <f>R401</f>
        <v>0</v>
      </c>
      <c r="S400" s="199"/>
      <c r="T400" s="201">
        <f>T401</f>
        <v>0</v>
      </c>
      <c r="AR400" s="202" t="s">
        <v>808</v>
      </c>
      <c r="AT400" s="203" t="s">
        <v>74</v>
      </c>
      <c r="AU400" s="203" t="s">
        <v>75</v>
      </c>
      <c r="AY400" s="202" t="s">
        <v>159</v>
      </c>
      <c r="BK400" s="204">
        <f>BK401</f>
        <v>0</v>
      </c>
    </row>
    <row r="401" spans="1:65" s="12" customFormat="1" ht="22.9" customHeight="1">
      <c r="B401" s="191"/>
      <c r="C401" s="192"/>
      <c r="D401" s="193" t="s">
        <v>74</v>
      </c>
      <c r="E401" s="205" t="s">
        <v>1088</v>
      </c>
      <c r="F401" s="205" t="s">
        <v>136</v>
      </c>
      <c r="G401" s="192"/>
      <c r="H401" s="192"/>
      <c r="I401" s="195"/>
      <c r="J401" s="206">
        <f>BK401</f>
        <v>0</v>
      </c>
      <c r="K401" s="192"/>
      <c r="L401" s="197"/>
      <c r="M401" s="198"/>
      <c r="N401" s="199"/>
      <c r="O401" s="199"/>
      <c r="P401" s="200">
        <f>P402</f>
        <v>0</v>
      </c>
      <c r="Q401" s="199"/>
      <c r="R401" s="200">
        <f>R402</f>
        <v>0</v>
      </c>
      <c r="S401" s="199"/>
      <c r="T401" s="201">
        <f>T402</f>
        <v>0</v>
      </c>
      <c r="AR401" s="202" t="s">
        <v>808</v>
      </c>
      <c r="AT401" s="203" t="s">
        <v>74</v>
      </c>
      <c r="AU401" s="203" t="s">
        <v>82</v>
      </c>
      <c r="AY401" s="202" t="s">
        <v>159</v>
      </c>
      <c r="BK401" s="204">
        <f>BK402</f>
        <v>0</v>
      </c>
    </row>
    <row r="402" spans="1:65" s="2" customFormat="1" ht="14.45" customHeight="1">
      <c r="A402" s="32"/>
      <c r="B402" s="33"/>
      <c r="C402" s="207" t="s">
        <v>1089</v>
      </c>
      <c r="D402" s="207" t="s">
        <v>163</v>
      </c>
      <c r="E402" s="208" t="s">
        <v>1090</v>
      </c>
      <c r="F402" s="209" t="s">
        <v>136</v>
      </c>
      <c r="G402" s="210" t="s">
        <v>1091</v>
      </c>
      <c r="H402" s="211">
        <v>30</v>
      </c>
      <c r="I402" s="212"/>
      <c r="J402" s="213">
        <f>ROUND(I402*H402,2)</f>
        <v>0</v>
      </c>
      <c r="K402" s="214"/>
      <c r="L402" s="35"/>
      <c r="M402" s="231" t="s">
        <v>1</v>
      </c>
      <c r="N402" s="232" t="s">
        <v>41</v>
      </c>
      <c r="O402" s="233"/>
      <c r="P402" s="234">
        <f>O402*H402</f>
        <v>0</v>
      </c>
      <c r="Q402" s="234">
        <v>0</v>
      </c>
      <c r="R402" s="234">
        <f>Q402*H402</f>
        <v>0</v>
      </c>
      <c r="S402" s="234">
        <v>0</v>
      </c>
      <c r="T402" s="235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219" t="s">
        <v>1092</v>
      </c>
      <c r="AT402" s="219" t="s">
        <v>163</v>
      </c>
      <c r="AU402" s="219" t="s">
        <v>88</v>
      </c>
      <c r="AY402" s="14" t="s">
        <v>159</v>
      </c>
      <c r="BE402" s="115">
        <f>IF(N402="základní",J402,0)</f>
        <v>0</v>
      </c>
      <c r="BF402" s="115">
        <f>IF(N402="snížená",J402,0)</f>
        <v>0</v>
      </c>
      <c r="BG402" s="115">
        <f>IF(N402="zákl. přenesená",J402,0)</f>
        <v>0</v>
      </c>
      <c r="BH402" s="115">
        <f>IF(N402="sníž. přenesená",J402,0)</f>
        <v>0</v>
      </c>
      <c r="BI402" s="115">
        <f>IF(N402="nulová",J402,0)</f>
        <v>0</v>
      </c>
      <c r="BJ402" s="14" t="s">
        <v>88</v>
      </c>
      <c r="BK402" s="115">
        <f>ROUND(I402*H402,2)</f>
        <v>0</v>
      </c>
      <c r="BL402" s="14" t="s">
        <v>1092</v>
      </c>
      <c r="BM402" s="219" t="s">
        <v>1093</v>
      </c>
    </row>
    <row r="403" spans="1:65" s="2" customFormat="1" ht="6.95" customHeight="1">
      <c r="A403" s="32"/>
      <c r="B403" s="52"/>
      <c r="C403" s="53"/>
      <c r="D403" s="53"/>
      <c r="E403" s="53"/>
      <c r="F403" s="53"/>
      <c r="G403" s="53"/>
      <c r="H403" s="53"/>
      <c r="I403" s="53"/>
      <c r="J403" s="53"/>
      <c r="K403" s="53"/>
      <c r="L403" s="35"/>
      <c r="M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</row>
  </sheetData>
  <sheetProtection algorithmName="SHA-512" hashValue="7IJPX99jsuunbliTX7DALhmlDZIIZ+tYBh8EoaP6SdoKCuKiOQCSPI9fNdH/BBZO6oqywvSP6eb2XI7ZOtR5zw==" saltValue="L7KRd9gZX5ZWTvwaGLBTlvwFtjqWF+bTjkSVYvtkHsSih+W8vIYRpD3xPEXIqHBBZ6FxpaGAGOEvwibSGqssXg==" spinCount="100000" sheet="1" objects="1" scenarios="1" formatColumns="0" formatRows="0" autoFilter="0"/>
  <autoFilter ref="C154:K402"/>
  <mergeCells count="17">
    <mergeCell ref="E147:H147"/>
    <mergeCell ref="L2:V2"/>
    <mergeCell ref="D129:F129"/>
    <mergeCell ref="D130:F130"/>
    <mergeCell ref="D131:F131"/>
    <mergeCell ref="E143:H143"/>
    <mergeCell ref="E145:H145"/>
    <mergeCell ref="E85:H85"/>
    <mergeCell ref="E87:H87"/>
    <mergeCell ref="E89:H89"/>
    <mergeCell ref="D127:F127"/>
    <mergeCell ref="D128:F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06 - Byt č. 54, dveře č.2...</vt:lpstr>
      <vt:lpstr>'06 - Byt č. 54, dveře č.2...'!Názvy_tisku</vt:lpstr>
      <vt:lpstr>'Rekapitulace stavby'!Názvy_tisku</vt:lpstr>
      <vt:lpstr>'06 - Byt č. 54, dveře č.2...'!Oblast_tisku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AspireV17Nitro\Ladislav</dc:creator>
  <cp:lastModifiedBy>Jana Sosnarova</cp:lastModifiedBy>
  <dcterms:created xsi:type="dcterms:W3CDTF">2020-11-09T14:37:37Z</dcterms:created>
  <dcterms:modified xsi:type="dcterms:W3CDTF">2021-04-05T10:21:03Z</dcterms:modified>
</cp:coreProperties>
</file>