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240" yWindow="105" windowWidth="21075" windowHeight="12585" tabRatio="780"/>
  </bookViews>
  <sheets>
    <sheet name="Kryci" sheetId="3" r:id="rId1"/>
    <sheet name="rekapitulace" sheetId="2" r:id="rId2"/>
    <sheet name="položky" sheetId="1" r:id="rId3"/>
    <sheet name="výkaz výměr" sheetId="4" r:id="rId4"/>
    <sheet name="Ei_silno" sheetId="9" r:id="rId5"/>
    <sheet name="Ei_slabo" sheetId="6" r:id="rId6"/>
    <sheet name="Topení" sheetId="7" r:id="rId7"/>
    <sheet name="Kanalizace a vodovod" sheetId="8" r:id="rId8"/>
  </sheets>
  <externalReferences>
    <externalReference r:id="rId9"/>
    <externalReference r:id="rId10"/>
  </externalReferences>
  <definedNames>
    <definedName name="__sk10">#REF!</definedName>
    <definedName name="__sk11">#REF!</definedName>
    <definedName name="_FilterDatabase" localSheetId="2" hidden="1">položky!$B$1:$K$179</definedName>
    <definedName name="_xlnm._FilterDatabase" localSheetId="2" hidden="1">položky!$A$1:$K$197</definedName>
    <definedName name="_sk10">#REF!</definedName>
    <definedName name="_sk11">#REF!</definedName>
    <definedName name="_Toc400728082" localSheetId="4">Ei_silno!#REF!</definedName>
    <definedName name="_Toc400728082" localSheetId="5">Ei_slabo!#REF!</definedName>
    <definedName name="_Toc400728083" localSheetId="4">Ei_silno!#REF!</definedName>
    <definedName name="_Toc400728083" localSheetId="5">Ei_slabo!#REF!</definedName>
    <definedName name="_Toc431412196" localSheetId="4">Ei_silno!#REF!</definedName>
    <definedName name="_Toc431412196" localSheetId="5">Ei_slabo!#REF!</definedName>
    <definedName name="_Toc431412197" localSheetId="4">Ei_silno!$C$59</definedName>
    <definedName name="_Toc431412197" localSheetId="5">Ei_slabo!#REF!</definedName>
    <definedName name="_Toc431412199" localSheetId="4">Ei_silno!#REF!</definedName>
    <definedName name="_Toc431412199" localSheetId="5">Ei_slabo!#REF!</definedName>
    <definedName name="_Toc431412200" localSheetId="4">Ei_silno!#REF!</definedName>
    <definedName name="_Toc431412200" localSheetId="5">Ei_slabo!#REF!</definedName>
    <definedName name="Akce" localSheetId="3">#REF!</definedName>
    <definedName name="Akce">#REF!</definedName>
    <definedName name="AXA_4097">položky!$E:$E</definedName>
    <definedName name="AXA_4097_10" localSheetId="3">#REF!</definedName>
    <definedName name="AXA_4097_10">#REF!</definedName>
    <definedName name="AXA_4097_5" localSheetId="3">#REF!</definedName>
    <definedName name="AXA_4097_5">#REF!</definedName>
    <definedName name="AXA_4097_6" localSheetId="3">#REF!</definedName>
    <definedName name="AXA_4097_6">#REF!</definedName>
    <definedName name="AXA_4097_7" localSheetId="3">#REF!</definedName>
    <definedName name="AXA_4097_7">#REF!</definedName>
    <definedName name="AXA_4097_9" localSheetId="3">#REF!</definedName>
    <definedName name="AXA_4097_9">#REF!</definedName>
    <definedName name="AXA_4098">položky!$B:$B</definedName>
    <definedName name="AXA_8192">položky!$B:$B</definedName>
    <definedName name="AXA_8193">položky!$B:$B</definedName>
    <definedName name="AXA_8193_10" localSheetId="3">#REF!</definedName>
    <definedName name="AXA_8193_10">#REF!</definedName>
    <definedName name="AXA_8193_5" localSheetId="3">#REF!</definedName>
    <definedName name="AXA_8193_5">#REF!</definedName>
    <definedName name="AXA_8193_6" localSheetId="3">#REF!</definedName>
    <definedName name="AXA_8193_6">#REF!</definedName>
    <definedName name="AXA_8193_7" localSheetId="3">#REF!</definedName>
    <definedName name="AXA_8193_7">#REF!</definedName>
    <definedName name="AXA_8193_9" localSheetId="3">#REF!</definedName>
    <definedName name="AXA_8193_9">#REF!</definedName>
    <definedName name="AXA_8194">položky!$C:$C</definedName>
    <definedName name="AXA_8194_10" localSheetId="3">#REF!</definedName>
    <definedName name="AXA_8194_10">#REF!</definedName>
    <definedName name="AXA_8194_5" localSheetId="3">#REF!</definedName>
    <definedName name="AXA_8194_5">#REF!</definedName>
    <definedName name="AXA_8194_6" localSheetId="3">#REF!</definedName>
    <definedName name="AXA_8194_6">#REF!</definedName>
    <definedName name="AXA_8194_7" localSheetId="3">#REF!</definedName>
    <definedName name="AXA_8194_7">#REF!</definedName>
    <definedName name="AXA_8194_9" localSheetId="3">#REF!</definedName>
    <definedName name="AXA_8194_9">#REF!</definedName>
    <definedName name="AXA_8195">položky!$D:$D</definedName>
    <definedName name="AXA_8195_10" localSheetId="3">#REF!</definedName>
    <definedName name="AXA_8195_10">#REF!</definedName>
    <definedName name="AXA_8195_5" localSheetId="3">#REF!</definedName>
    <definedName name="AXA_8195_5">#REF!</definedName>
    <definedName name="AXA_8195_6" localSheetId="3">#REF!</definedName>
    <definedName name="AXA_8195_6">#REF!</definedName>
    <definedName name="AXA_8195_7" localSheetId="3">#REF!</definedName>
    <definedName name="AXA_8195_7">#REF!</definedName>
    <definedName name="AXA_8195_9" localSheetId="3">#REF!</definedName>
    <definedName name="AXA_8195_9">#REF!</definedName>
    <definedName name="Báze_Al" localSheetId="3">#REF!</definedName>
    <definedName name="Báze_Al">#REF!</definedName>
    <definedName name="Báze_Cu" localSheetId="3">#REF!</definedName>
    <definedName name="Báze_Cu">#REF!</definedName>
    <definedName name="BS10_E9" localSheetId="3">#REF!</definedName>
    <definedName name="BS10_E9">#REF!</definedName>
    <definedName name="BS11_G_" localSheetId="3">#REF!</definedName>
    <definedName name="BS11_G_">#REF!</definedName>
    <definedName name="BS12_04" localSheetId="3">#REF!</definedName>
    <definedName name="BS12_04">#REF!</definedName>
    <definedName name="BS12_06" localSheetId="3">#REF!</definedName>
    <definedName name="BS12_06">#REF!</definedName>
    <definedName name="BS12_08" localSheetId="3">#REF!</definedName>
    <definedName name="BS12_08">#REF!</definedName>
    <definedName name="BS13_04" localSheetId="3">#REF!</definedName>
    <definedName name="BS13_04">#REF!</definedName>
    <definedName name="BS13_04Z" localSheetId="3">#REF!</definedName>
    <definedName name="BS13_04Z">#REF!</definedName>
    <definedName name="BS13_06" localSheetId="3">#REF!</definedName>
    <definedName name="BS13_06">#REF!</definedName>
    <definedName name="BS13_06Z" localSheetId="3">#REF!</definedName>
    <definedName name="BS13_06Z">#REF!</definedName>
    <definedName name="BS13_08" localSheetId="3">#REF!</definedName>
    <definedName name="BS13_08">#REF!</definedName>
    <definedName name="BS13_08Z" localSheetId="3">#REF!</definedName>
    <definedName name="BS13_08Z">#REF!</definedName>
    <definedName name="BS14_04" localSheetId="3">#REF!</definedName>
    <definedName name="BS14_04">#REF!</definedName>
    <definedName name="BS14_06" localSheetId="3">#REF!</definedName>
    <definedName name="BS14_06">#REF!</definedName>
    <definedName name="BS14_08" localSheetId="3">#REF!</definedName>
    <definedName name="BS14_08">#REF!</definedName>
    <definedName name="BS16_1" localSheetId="3">#REF!</definedName>
    <definedName name="BS16_1">#REF!</definedName>
    <definedName name="BS16_1_F" localSheetId="3">#REF!</definedName>
    <definedName name="BS16_1_F">#REF!</definedName>
    <definedName name="BS16_1Z" localSheetId="3">#REF!</definedName>
    <definedName name="BS16_1Z">#REF!</definedName>
    <definedName name="BS16_1Z_F" localSheetId="3">#REF!</definedName>
    <definedName name="BS16_1Z_F">#REF!</definedName>
    <definedName name="BS17_05" localSheetId="3">#REF!</definedName>
    <definedName name="BS17_05">#REF!</definedName>
    <definedName name="BS17_06" localSheetId="3">#REF!</definedName>
    <definedName name="BS17_06">#REF!</definedName>
    <definedName name="BS17_08" localSheetId="3">#REF!</definedName>
    <definedName name="BS17_08">#REF!</definedName>
    <definedName name="BS19_04" localSheetId="3">#REF!</definedName>
    <definedName name="BS19_04">#REF!</definedName>
    <definedName name="BS19_06" localSheetId="3">#REF!</definedName>
    <definedName name="BS19_06">#REF!</definedName>
    <definedName name="BS19_08" localSheetId="3">#REF!</definedName>
    <definedName name="BS19_08">#REF!</definedName>
    <definedName name="CDopočet_Al" localSheetId="3">#REF!</definedName>
    <definedName name="CDopočet_Al">#REF!</definedName>
    <definedName name="CDopočet_Cu" localSheetId="3">#REF!</definedName>
    <definedName name="CDopočet_Cu">#REF!</definedName>
    <definedName name="CDopočet_EUR" localSheetId="3">#REF!</definedName>
    <definedName name="CDopočet_EUR">#REF!</definedName>
    <definedName name="CelkemNetto" localSheetId="3">#REF!</definedName>
    <definedName name="CelkemNetto">#REF!</definedName>
    <definedName name="CelkemRecyklaceNetto" localSheetId="3">#REF!</definedName>
    <definedName name="CelkemRecyklaceNetto">#REF!</definedName>
    <definedName name="Cena" localSheetId="3">#REF!</definedName>
    <definedName name="Cena">#REF!</definedName>
    <definedName name="Cena1" localSheetId="3">#REF!</definedName>
    <definedName name="Cena1">#REF!</definedName>
    <definedName name="Cena2" localSheetId="3">#REF!</definedName>
    <definedName name="Cena2">#REF!</definedName>
    <definedName name="Cena3" localSheetId="3">#REF!</definedName>
    <definedName name="Cena3">#REF!</definedName>
    <definedName name="Cena4" localSheetId="3">#REF!</definedName>
    <definedName name="Cena4">#REF!</definedName>
    <definedName name="Cena5" localSheetId="3">#REF!</definedName>
    <definedName name="Cena5">#REF!</definedName>
    <definedName name="Cena6" localSheetId="3">#REF!</definedName>
    <definedName name="Cena6">#REF!</definedName>
    <definedName name="Cena7" localSheetId="3">#REF!</definedName>
    <definedName name="Cena7">#REF!</definedName>
    <definedName name="Cena8" localSheetId="3">#REF!</definedName>
    <definedName name="Cena8">#REF!</definedName>
    <definedName name="CenaCelkemVcetneDPH" localSheetId="3">#REF!</definedName>
    <definedName name="CenaCelkemVcetneDPH">#REF!</definedName>
    <definedName name="CenaCelkemVcetneDPH_10" localSheetId="3">#REF!</definedName>
    <definedName name="CenaCelkemVcetneDPH_10">#REF!</definedName>
    <definedName name="CenaCelkemVcetneDPH_11" localSheetId="3">#REF!</definedName>
    <definedName name="CenaCelkemVcetneDPH_11">#REF!</definedName>
    <definedName name="CenaCelkemVcetneDPH_12" localSheetId="3">#REF!</definedName>
    <definedName name="CenaCelkemVcetneDPH_12">#REF!</definedName>
    <definedName name="CenaCelkemVcetneDPH_3" localSheetId="3">#REF!</definedName>
    <definedName name="CenaCelkemVcetneDPH_3">#REF!</definedName>
    <definedName name="CenaCelkemVcetneDPH_3_10" localSheetId="3">#REF!</definedName>
    <definedName name="CenaCelkemVcetneDPH_3_10">#REF!</definedName>
    <definedName name="CenaCelkemVcetneDPH_3_11" localSheetId="3">#REF!</definedName>
    <definedName name="CenaCelkemVcetneDPH_3_11">#REF!</definedName>
    <definedName name="CenaCelkemVcetneDPH_3_12" localSheetId="3">#REF!</definedName>
    <definedName name="CenaCelkemVcetneDPH_3_12">#REF!</definedName>
    <definedName name="CenaCelkemVcetneDPH_3_4" localSheetId="3">#REF!</definedName>
    <definedName name="CenaCelkemVcetneDPH_3_4">#REF!</definedName>
    <definedName name="CenaCelkemVcetneDPH_3_5" localSheetId="3">#REF!</definedName>
    <definedName name="CenaCelkemVcetneDPH_3_5">#REF!</definedName>
    <definedName name="CenaCelkemVcetneDPH_3_6" localSheetId="3">#REF!</definedName>
    <definedName name="CenaCelkemVcetneDPH_3_6">#REF!</definedName>
    <definedName name="CenaCelkemVcetneDPH_3_7" localSheetId="3">#REF!</definedName>
    <definedName name="CenaCelkemVcetneDPH_3_7">#REF!</definedName>
    <definedName name="CenaCelkemVcetneDPH_3_9" localSheetId="3">#REF!</definedName>
    <definedName name="CenaCelkemVcetneDPH_3_9">#REF!</definedName>
    <definedName name="CenaCelkemVcetneDPH_4" localSheetId="3">#REF!</definedName>
    <definedName name="CenaCelkemVcetneDPH_4">#REF!</definedName>
    <definedName name="CenaCelkemVcetneDPH_4_10" localSheetId="3">#REF!</definedName>
    <definedName name="CenaCelkemVcetneDPH_4_10">#REF!</definedName>
    <definedName name="CenaCelkemVcetneDPH_4_11" localSheetId="3">#REF!</definedName>
    <definedName name="CenaCelkemVcetneDPH_4_11">#REF!</definedName>
    <definedName name="CenaCelkemVcetneDPH_4_12" localSheetId="3">#REF!</definedName>
    <definedName name="CenaCelkemVcetneDPH_4_12">#REF!</definedName>
    <definedName name="CenaCelkemVcetneDPH_4_4" localSheetId="3">#REF!</definedName>
    <definedName name="CenaCelkemVcetneDPH_4_4">#REF!</definedName>
    <definedName name="CenaCelkemVcetneDPH_4_5" localSheetId="3">#REF!</definedName>
    <definedName name="CenaCelkemVcetneDPH_4_5">#REF!</definedName>
    <definedName name="CenaCelkemVcetneDPH_4_6" localSheetId="3">#REF!</definedName>
    <definedName name="CenaCelkemVcetneDPH_4_6">#REF!</definedName>
    <definedName name="CenaCelkemVcetneDPH_4_7" localSheetId="3">#REF!</definedName>
    <definedName name="CenaCelkemVcetneDPH_4_7">#REF!</definedName>
    <definedName name="CenaCelkemVcetneDPH_4_9" localSheetId="3">#REF!</definedName>
    <definedName name="CenaCelkemVcetneDPH_4_9">#REF!</definedName>
    <definedName name="CenaCelkemVcetneDPH_5" localSheetId="3">#REF!</definedName>
    <definedName name="CenaCelkemVcetneDPH_5">#REF!</definedName>
    <definedName name="CenaCelkemVcetneDPH_5_10" localSheetId="3">#REF!</definedName>
    <definedName name="CenaCelkemVcetneDPH_5_10">#REF!</definedName>
    <definedName name="CenaCelkemVcetneDPH_5_11" localSheetId="3">#REF!</definedName>
    <definedName name="CenaCelkemVcetneDPH_5_11">#REF!</definedName>
    <definedName name="CenaCelkemVcetneDPH_5_12" localSheetId="3">#REF!</definedName>
    <definedName name="CenaCelkemVcetneDPH_5_12">#REF!</definedName>
    <definedName name="CenaCelkemVcetneDPH_5_4" localSheetId="3">#REF!</definedName>
    <definedName name="CenaCelkemVcetneDPH_5_4">#REF!</definedName>
    <definedName name="CenaCelkemVcetneDPH_5_5" localSheetId="3">#REF!</definedName>
    <definedName name="CenaCelkemVcetneDPH_5_5">#REF!</definedName>
    <definedName name="CenaCelkemVcetneDPH_5_6" localSheetId="3">#REF!</definedName>
    <definedName name="CenaCelkemVcetneDPH_5_6">#REF!</definedName>
    <definedName name="CenaCelkemVcetneDPH_5_7" localSheetId="3">#REF!</definedName>
    <definedName name="CenaCelkemVcetneDPH_5_7">#REF!</definedName>
    <definedName name="CenaCelkemVcetneDPH_5_9" localSheetId="3">#REF!</definedName>
    <definedName name="CenaCelkemVcetneDPH_5_9">#REF!</definedName>
    <definedName name="CenaCelkemVcetneDPH_6" localSheetId="3">#REF!</definedName>
    <definedName name="CenaCelkemVcetneDPH_6">#REF!</definedName>
    <definedName name="CenaCelkemVcetneDPH_7" localSheetId="3">#REF!</definedName>
    <definedName name="CenaCelkemVcetneDPH_7">#REF!</definedName>
    <definedName name="CenaCelkemVcetneDPH_9" localSheetId="3">#REF!</definedName>
    <definedName name="CenaCelkemVcetneDPH_9">#REF!</definedName>
    <definedName name="CisloNabidky" localSheetId="3">#REF!</definedName>
    <definedName name="CisloNabidky">#REF!</definedName>
    <definedName name="CisloNabidky_10" localSheetId="3">#REF!</definedName>
    <definedName name="CisloNabidky_10">#REF!</definedName>
    <definedName name="CisloNabidky_11" localSheetId="3">#REF!</definedName>
    <definedName name="CisloNabidky_11">#REF!</definedName>
    <definedName name="CisloNabidky_12" localSheetId="3">#REF!</definedName>
    <definedName name="CisloNabidky_12">#REF!</definedName>
    <definedName name="CisloNabidky_3" localSheetId="3">#REF!</definedName>
    <definedName name="CisloNabidky_3">#REF!</definedName>
    <definedName name="CisloNabidky_3_10" localSheetId="3">#REF!</definedName>
    <definedName name="CisloNabidky_3_10">#REF!</definedName>
    <definedName name="CisloNabidky_3_11" localSheetId="3">#REF!</definedName>
    <definedName name="CisloNabidky_3_11">#REF!</definedName>
    <definedName name="CisloNabidky_3_12" localSheetId="3">#REF!</definedName>
    <definedName name="CisloNabidky_3_12">#REF!</definedName>
    <definedName name="CisloNabidky_3_4" localSheetId="3">#REF!</definedName>
    <definedName name="CisloNabidky_3_4">#REF!</definedName>
    <definedName name="CisloNabidky_3_5" localSheetId="3">#REF!</definedName>
    <definedName name="CisloNabidky_3_5">#REF!</definedName>
    <definedName name="CisloNabidky_3_6" localSheetId="3">#REF!</definedName>
    <definedName name="CisloNabidky_3_6">#REF!</definedName>
    <definedName name="CisloNabidky_3_7" localSheetId="3">#REF!</definedName>
    <definedName name="CisloNabidky_3_7">#REF!</definedName>
    <definedName name="CisloNabidky_3_9" localSheetId="3">#REF!</definedName>
    <definedName name="CisloNabidky_3_9">#REF!</definedName>
    <definedName name="CisloNabidky_4" localSheetId="3">#REF!</definedName>
    <definedName name="CisloNabidky_4">#REF!</definedName>
    <definedName name="CisloNabidky_4_10" localSheetId="3">#REF!</definedName>
    <definedName name="CisloNabidky_4_10">#REF!</definedName>
    <definedName name="CisloNabidky_4_11" localSheetId="3">#REF!</definedName>
    <definedName name="CisloNabidky_4_11">#REF!</definedName>
    <definedName name="CisloNabidky_4_12" localSheetId="3">#REF!</definedName>
    <definedName name="CisloNabidky_4_12">#REF!</definedName>
    <definedName name="CisloNabidky_4_4" localSheetId="3">#REF!</definedName>
    <definedName name="CisloNabidky_4_4">#REF!</definedName>
    <definedName name="CisloNabidky_4_5" localSheetId="3">#REF!</definedName>
    <definedName name="CisloNabidky_4_5">#REF!</definedName>
    <definedName name="CisloNabidky_4_6" localSheetId="3">#REF!</definedName>
    <definedName name="CisloNabidky_4_6">#REF!</definedName>
    <definedName name="CisloNabidky_4_7" localSheetId="3">#REF!</definedName>
    <definedName name="CisloNabidky_4_7">#REF!</definedName>
    <definedName name="CisloNabidky_4_9" localSheetId="3">#REF!</definedName>
    <definedName name="CisloNabidky_4_9">#REF!</definedName>
    <definedName name="CisloNabidky_5" localSheetId="3">#REF!</definedName>
    <definedName name="CisloNabidky_5">#REF!</definedName>
    <definedName name="CisloNabidky_5_10" localSheetId="3">#REF!</definedName>
    <definedName name="CisloNabidky_5_10">#REF!</definedName>
    <definedName name="CisloNabidky_5_11" localSheetId="3">#REF!</definedName>
    <definedName name="CisloNabidky_5_11">#REF!</definedName>
    <definedName name="CisloNabidky_5_12" localSheetId="3">#REF!</definedName>
    <definedName name="CisloNabidky_5_12">#REF!</definedName>
    <definedName name="CisloNabidky_5_4" localSheetId="3">#REF!</definedName>
    <definedName name="CisloNabidky_5_4">#REF!</definedName>
    <definedName name="CisloNabidky_5_5" localSheetId="3">#REF!</definedName>
    <definedName name="CisloNabidky_5_5">#REF!</definedName>
    <definedName name="CisloNabidky_5_6" localSheetId="3">#REF!</definedName>
    <definedName name="CisloNabidky_5_6">#REF!</definedName>
    <definedName name="CisloNabidky_5_7" localSheetId="3">#REF!</definedName>
    <definedName name="CisloNabidky_5_7">#REF!</definedName>
    <definedName name="CisloNabidky_5_9" localSheetId="3">#REF!</definedName>
    <definedName name="CisloNabidky_5_9">#REF!</definedName>
    <definedName name="CisloNabidky_6" localSheetId="3">#REF!</definedName>
    <definedName name="CisloNabidky_6">#REF!</definedName>
    <definedName name="CisloNabidky_7" localSheetId="3">#REF!</definedName>
    <definedName name="CisloNabidky_7">#REF!</definedName>
    <definedName name="CisloNabidky_9" localSheetId="3">#REF!</definedName>
    <definedName name="CisloNabidky_9">#REF!</definedName>
    <definedName name="Datum" localSheetId="3">#REF!</definedName>
    <definedName name="Datum">#REF!</definedName>
    <definedName name="Dodatek" localSheetId="3">#REF!</definedName>
    <definedName name="Dodatek">#REF!</definedName>
    <definedName name="Dodatek_10" localSheetId="3">#REF!</definedName>
    <definedName name="Dodatek_10">#REF!</definedName>
    <definedName name="Dodatek_11" localSheetId="3">#REF!</definedName>
    <definedName name="Dodatek_11">#REF!</definedName>
    <definedName name="Dodatek_12" localSheetId="3">#REF!</definedName>
    <definedName name="Dodatek_12">#REF!</definedName>
    <definedName name="Dodatek_3">#REF!</definedName>
    <definedName name="Dodatek_3_10">#REF!</definedName>
    <definedName name="Dodatek_3_11">#REF!</definedName>
    <definedName name="Dodatek_3_12">#REF!</definedName>
    <definedName name="Dodatek_3_4">#REF!</definedName>
    <definedName name="Dodatek_3_5">#REF!</definedName>
    <definedName name="Dodatek_3_6">#REF!</definedName>
    <definedName name="Dodatek_3_7">#REF!</definedName>
    <definedName name="Dodatek_3_9">#REF!</definedName>
    <definedName name="Dodatek_4" localSheetId="3">#REF!</definedName>
    <definedName name="Dodatek_4">#REF!</definedName>
    <definedName name="Dodatek_4_10">#REF!</definedName>
    <definedName name="Dodatek_4_11">#REF!</definedName>
    <definedName name="Dodatek_4_12">#REF!</definedName>
    <definedName name="Dodatek_4_4">#REF!</definedName>
    <definedName name="Dodatek_4_5">#REF!</definedName>
    <definedName name="Dodatek_4_6">#REF!</definedName>
    <definedName name="Dodatek_4_7">#REF!</definedName>
    <definedName name="Dodatek_4_9">#REF!</definedName>
    <definedName name="Dodatek_5" localSheetId="3">#REF!</definedName>
    <definedName name="Dodatek_5">#REF!</definedName>
    <definedName name="Dodatek_5_10">#REF!</definedName>
    <definedName name="Dodatek_5_11">#REF!</definedName>
    <definedName name="Dodatek_5_12">#REF!</definedName>
    <definedName name="Dodatek_5_4">#REF!</definedName>
    <definedName name="Dodatek_5_5">#REF!</definedName>
    <definedName name="Dodatek_5_6">#REF!</definedName>
    <definedName name="Dodatek_5_7">#REF!</definedName>
    <definedName name="Dodatek_5_9">#REF!</definedName>
    <definedName name="Dodatek_6" localSheetId="3">#REF!</definedName>
    <definedName name="Dodatek_6">#REF!</definedName>
    <definedName name="Dodatek_7" localSheetId="3">#REF!</definedName>
    <definedName name="Dodatek_7">#REF!</definedName>
    <definedName name="Dodatek_9" localSheetId="3">#REF!</definedName>
    <definedName name="Dodatek_9">#REF!</definedName>
    <definedName name="Dopočet_Al" localSheetId="3">#REF!</definedName>
    <definedName name="Dopočet_Al">#REF!</definedName>
    <definedName name="Dopočet_Cu" localSheetId="3">#REF!</definedName>
    <definedName name="Dopočet_Cu">#REF!</definedName>
    <definedName name="Dopočet_EUR" localSheetId="3">#REF!</definedName>
    <definedName name="Dopočet_EUR">#REF!</definedName>
    <definedName name="DPHSS" localSheetId="3">#REF!</definedName>
    <definedName name="DPHSS">#REF!</definedName>
    <definedName name="DPHSS_10" localSheetId="3">#REF!</definedName>
    <definedName name="DPHSS_10">#REF!</definedName>
    <definedName name="DPHSS_11" localSheetId="3">#REF!</definedName>
    <definedName name="DPHSS_11">#REF!</definedName>
    <definedName name="DPHSS_12" localSheetId="3">#REF!</definedName>
    <definedName name="DPHSS_12">#REF!</definedName>
    <definedName name="DPHSS_3" localSheetId="3">#REF!</definedName>
    <definedName name="DPHSS_3">#REF!</definedName>
    <definedName name="DPHSS_3_10" localSheetId="3">#REF!</definedName>
    <definedName name="DPHSS_3_10">#REF!</definedName>
    <definedName name="DPHSS_3_11" localSheetId="3">#REF!</definedName>
    <definedName name="DPHSS_3_11">#REF!</definedName>
    <definedName name="DPHSS_3_12" localSheetId="3">#REF!</definedName>
    <definedName name="DPHSS_3_12">#REF!</definedName>
    <definedName name="DPHSS_3_4" localSheetId="3">#REF!</definedName>
    <definedName name="DPHSS_3_4">#REF!</definedName>
    <definedName name="DPHSS_3_5" localSheetId="3">#REF!</definedName>
    <definedName name="DPHSS_3_5">#REF!</definedName>
    <definedName name="DPHSS_3_6" localSheetId="3">#REF!</definedName>
    <definedName name="DPHSS_3_6">#REF!</definedName>
    <definedName name="DPHSS_3_7" localSheetId="3">#REF!</definedName>
    <definedName name="DPHSS_3_7">#REF!</definedName>
    <definedName name="DPHSS_3_9" localSheetId="3">#REF!</definedName>
    <definedName name="DPHSS_3_9">#REF!</definedName>
    <definedName name="DPHSS_4" localSheetId="3">#REF!</definedName>
    <definedName name="DPHSS_4">#REF!</definedName>
    <definedName name="DPHSS_4_10" localSheetId="3">#REF!</definedName>
    <definedName name="DPHSS_4_10">#REF!</definedName>
    <definedName name="DPHSS_4_11" localSheetId="3">#REF!</definedName>
    <definedName name="DPHSS_4_11">#REF!</definedName>
    <definedName name="DPHSS_4_12" localSheetId="3">#REF!</definedName>
    <definedName name="DPHSS_4_12">#REF!</definedName>
    <definedName name="DPHSS_4_4" localSheetId="3">#REF!</definedName>
    <definedName name="DPHSS_4_4">#REF!</definedName>
    <definedName name="DPHSS_4_5" localSheetId="3">#REF!</definedName>
    <definedName name="DPHSS_4_5">#REF!</definedName>
    <definedName name="DPHSS_4_6" localSheetId="3">#REF!</definedName>
    <definedName name="DPHSS_4_6">#REF!</definedName>
    <definedName name="DPHSS_4_7" localSheetId="3">#REF!</definedName>
    <definedName name="DPHSS_4_7">#REF!</definedName>
    <definedName name="DPHSS_4_9" localSheetId="3">#REF!</definedName>
    <definedName name="DPHSS_4_9">#REF!</definedName>
    <definedName name="DPHSS_5" localSheetId="3">#REF!</definedName>
    <definedName name="DPHSS_5">#REF!</definedName>
    <definedName name="DPHSS_5_10" localSheetId="3">#REF!</definedName>
    <definedName name="DPHSS_5_10">#REF!</definedName>
    <definedName name="DPHSS_5_11" localSheetId="3">#REF!</definedName>
    <definedName name="DPHSS_5_11">#REF!</definedName>
    <definedName name="DPHSS_5_12" localSheetId="3">#REF!</definedName>
    <definedName name="DPHSS_5_12">#REF!</definedName>
    <definedName name="DPHSS_5_4" localSheetId="3">#REF!</definedName>
    <definedName name="DPHSS_5_4">#REF!</definedName>
    <definedName name="DPHSS_5_5" localSheetId="3">#REF!</definedName>
    <definedName name="DPHSS_5_5">#REF!</definedName>
    <definedName name="DPHSS_5_6" localSheetId="3">#REF!</definedName>
    <definedName name="DPHSS_5_6">#REF!</definedName>
    <definedName name="DPHSS_5_7" localSheetId="3">#REF!</definedName>
    <definedName name="DPHSS_5_7">#REF!</definedName>
    <definedName name="DPHSS_5_9" localSheetId="3">#REF!</definedName>
    <definedName name="DPHSS_5_9">#REF!</definedName>
    <definedName name="DPHSS_6" localSheetId="3">#REF!</definedName>
    <definedName name="DPHSS_6">#REF!</definedName>
    <definedName name="DPHSS_7" localSheetId="3">#REF!</definedName>
    <definedName name="DPHSS_7">#REF!</definedName>
    <definedName name="DPHSS_9" localSheetId="3">#REF!</definedName>
    <definedName name="DPHSS_9">#REF!</definedName>
    <definedName name="DPHZS" localSheetId="3">#REF!</definedName>
    <definedName name="DPHZS">#REF!</definedName>
    <definedName name="DPHZS_10" localSheetId="3">#REF!</definedName>
    <definedName name="DPHZS_10">#REF!</definedName>
    <definedName name="DPHZS_11" localSheetId="3">#REF!</definedName>
    <definedName name="DPHZS_11">#REF!</definedName>
    <definedName name="DPHZS_12" localSheetId="3">#REF!</definedName>
    <definedName name="DPHZS_12">#REF!</definedName>
    <definedName name="DPHZS_3" localSheetId="3">#REF!</definedName>
    <definedName name="DPHZS_3">#REF!</definedName>
    <definedName name="DPHZS_3_10" localSheetId="3">#REF!</definedName>
    <definedName name="DPHZS_3_10">#REF!</definedName>
    <definedName name="DPHZS_3_11" localSheetId="3">#REF!</definedName>
    <definedName name="DPHZS_3_11">#REF!</definedName>
    <definedName name="DPHZS_3_12" localSheetId="3">#REF!</definedName>
    <definedName name="DPHZS_3_12">#REF!</definedName>
    <definedName name="DPHZS_3_4" localSheetId="3">#REF!</definedName>
    <definedName name="DPHZS_3_4">#REF!</definedName>
    <definedName name="DPHZS_3_5" localSheetId="3">#REF!</definedName>
    <definedName name="DPHZS_3_5">#REF!</definedName>
    <definedName name="DPHZS_3_6" localSheetId="3">#REF!</definedName>
    <definedName name="DPHZS_3_6">#REF!</definedName>
    <definedName name="DPHZS_3_7" localSheetId="3">#REF!</definedName>
    <definedName name="DPHZS_3_7">#REF!</definedName>
    <definedName name="DPHZS_3_9" localSheetId="3">#REF!</definedName>
    <definedName name="DPHZS_3_9">#REF!</definedName>
    <definedName name="DPHZS_4" localSheetId="3">#REF!</definedName>
    <definedName name="DPHZS_4">#REF!</definedName>
    <definedName name="DPHZS_4_10" localSheetId="3">#REF!</definedName>
    <definedName name="DPHZS_4_10">#REF!</definedName>
    <definedName name="DPHZS_4_11" localSheetId="3">#REF!</definedName>
    <definedName name="DPHZS_4_11">#REF!</definedName>
    <definedName name="DPHZS_4_12" localSheetId="3">#REF!</definedName>
    <definedName name="DPHZS_4_12">#REF!</definedName>
    <definedName name="DPHZS_4_4" localSheetId="3">#REF!</definedName>
    <definedName name="DPHZS_4_4">#REF!</definedName>
    <definedName name="DPHZS_4_5" localSheetId="3">#REF!</definedName>
    <definedName name="DPHZS_4_5">#REF!</definedName>
    <definedName name="DPHZS_4_6" localSheetId="3">#REF!</definedName>
    <definedName name="DPHZS_4_6">#REF!</definedName>
    <definedName name="DPHZS_4_7" localSheetId="3">#REF!</definedName>
    <definedName name="DPHZS_4_7">#REF!</definedName>
    <definedName name="DPHZS_4_9" localSheetId="3">#REF!</definedName>
    <definedName name="DPHZS_4_9">#REF!</definedName>
    <definedName name="DPHZS_5" localSheetId="3">#REF!</definedName>
    <definedName name="DPHZS_5">#REF!</definedName>
    <definedName name="DPHZS_5_10" localSheetId="3">#REF!</definedName>
    <definedName name="DPHZS_5_10">#REF!</definedName>
    <definedName name="DPHZS_5_11" localSheetId="3">#REF!</definedName>
    <definedName name="DPHZS_5_11">#REF!</definedName>
    <definedName name="DPHZS_5_12" localSheetId="3">#REF!</definedName>
    <definedName name="DPHZS_5_12">#REF!</definedName>
    <definedName name="DPHZS_5_4" localSheetId="3">#REF!</definedName>
    <definedName name="DPHZS_5_4">#REF!</definedName>
    <definedName name="DPHZS_5_5" localSheetId="3">#REF!</definedName>
    <definedName name="DPHZS_5_5">#REF!</definedName>
    <definedName name="DPHZS_5_6" localSheetId="3">#REF!</definedName>
    <definedName name="DPHZS_5_6">#REF!</definedName>
    <definedName name="DPHZS_5_7" localSheetId="3">#REF!</definedName>
    <definedName name="DPHZS_5_7">#REF!</definedName>
    <definedName name="DPHZS_5_9" localSheetId="3">#REF!</definedName>
    <definedName name="DPHZS_5_9">#REF!</definedName>
    <definedName name="DPHZS_6" localSheetId="3">#REF!</definedName>
    <definedName name="DPHZS_6">#REF!</definedName>
    <definedName name="DPHZS_7" localSheetId="3">#REF!</definedName>
    <definedName name="DPHZS_7">#REF!</definedName>
    <definedName name="DPHZS_9" localSheetId="3">#REF!</definedName>
    <definedName name="DPHZS_9">#REF!</definedName>
    <definedName name="Elektro" localSheetId="3">#REF!</definedName>
    <definedName name="Elektro">#REF!</definedName>
    <definedName name="Elektro_10" localSheetId="3">#REF!</definedName>
    <definedName name="Elektro_10">#REF!</definedName>
    <definedName name="Elektro_11" localSheetId="3">#REF!</definedName>
    <definedName name="Elektro_11">#REF!</definedName>
    <definedName name="Elektro_12" localSheetId="3">#REF!</definedName>
    <definedName name="Elektro_12">#REF!</definedName>
    <definedName name="Elektro_3" localSheetId="3">#REF!</definedName>
    <definedName name="Elektro_3">#REF!</definedName>
    <definedName name="Elektro_3_10" localSheetId="3">#REF!</definedName>
    <definedName name="Elektro_3_10">#REF!</definedName>
    <definedName name="Elektro_3_11" localSheetId="3">#REF!</definedName>
    <definedName name="Elektro_3_11">#REF!</definedName>
    <definedName name="Elektro_3_12" localSheetId="3">#REF!</definedName>
    <definedName name="Elektro_3_12">#REF!</definedName>
    <definedName name="Elektro_3_4" localSheetId="3">#REF!</definedName>
    <definedName name="Elektro_3_4">#REF!</definedName>
    <definedName name="Elektro_3_5" localSheetId="3">#REF!</definedName>
    <definedName name="Elektro_3_5">#REF!</definedName>
    <definedName name="Elektro_3_6" localSheetId="3">#REF!</definedName>
    <definedName name="Elektro_3_6">#REF!</definedName>
    <definedName name="Elektro_3_7" localSheetId="3">#REF!</definedName>
    <definedName name="Elektro_3_7">#REF!</definedName>
    <definedName name="Elektro_3_9" localSheetId="3">#REF!</definedName>
    <definedName name="Elektro_3_9">#REF!</definedName>
    <definedName name="Elektro_4" localSheetId="3">#REF!</definedName>
    <definedName name="Elektro_4">#REF!</definedName>
    <definedName name="Elektro_4_10" localSheetId="3">#REF!</definedName>
    <definedName name="Elektro_4_10">#REF!</definedName>
    <definedName name="Elektro_4_11" localSheetId="3">#REF!</definedName>
    <definedName name="Elektro_4_11">#REF!</definedName>
    <definedName name="Elektro_4_12" localSheetId="3">#REF!</definedName>
    <definedName name="Elektro_4_12">#REF!</definedName>
    <definedName name="Elektro_4_4" localSheetId="3">#REF!</definedName>
    <definedName name="Elektro_4_4">#REF!</definedName>
    <definedName name="Elektro_4_5" localSheetId="3">#REF!</definedName>
    <definedName name="Elektro_4_5">#REF!</definedName>
    <definedName name="Elektro_4_6" localSheetId="3">#REF!</definedName>
    <definedName name="Elektro_4_6">#REF!</definedName>
    <definedName name="Elektro_4_7" localSheetId="3">#REF!</definedName>
    <definedName name="Elektro_4_7">#REF!</definedName>
    <definedName name="Elektro_4_9" localSheetId="3">#REF!</definedName>
    <definedName name="Elektro_4_9">#REF!</definedName>
    <definedName name="Elektro_5" localSheetId="3">#REF!</definedName>
    <definedName name="Elektro_5">#REF!</definedName>
    <definedName name="Elektro_5_10" localSheetId="3">#REF!</definedName>
    <definedName name="Elektro_5_10">#REF!</definedName>
    <definedName name="Elektro_5_11" localSheetId="3">#REF!</definedName>
    <definedName name="Elektro_5_11">#REF!</definedName>
    <definedName name="Elektro_5_12" localSheetId="3">#REF!</definedName>
    <definedName name="Elektro_5_12">#REF!</definedName>
    <definedName name="Elektro_5_4" localSheetId="3">#REF!</definedName>
    <definedName name="Elektro_5_4">#REF!</definedName>
    <definedName name="Elektro_5_5" localSheetId="3">#REF!</definedName>
    <definedName name="Elektro_5_5">#REF!</definedName>
    <definedName name="Elektro_5_6" localSheetId="3">#REF!</definedName>
    <definedName name="Elektro_5_6">#REF!</definedName>
    <definedName name="Elektro_5_7" localSheetId="3">#REF!</definedName>
    <definedName name="Elektro_5_7">#REF!</definedName>
    <definedName name="Elektro_5_9" localSheetId="3">#REF!</definedName>
    <definedName name="Elektro_5_9">#REF!</definedName>
    <definedName name="Elektro_6" localSheetId="3">#REF!</definedName>
    <definedName name="Elektro_6">#REF!</definedName>
    <definedName name="Elektro_7" localSheetId="3">#REF!</definedName>
    <definedName name="Elektro_7">#REF!</definedName>
    <definedName name="Elektro_9" localSheetId="3">#REF!</definedName>
    <definedName name="Elektro_9">#REF!</definedName>
    <definedName name="EmailZpracovatele" localSheetId="3">#REF!</definedName>
    <definedName name="EmailZpracovatele">#REF!</definedName>
    <definedName name="EmailZpracovatele_10" localSheetId="3">#REF!</definedName>
    <definedName name="EmailZpracovatele_10">#REF!</definedName>
    <definedName name="EmailZpracovatele_11" localSheetId="3">#REF!</definedName>
    <definedName name="EmailZpracovatele_11">#REF!</definedName>
    <definedName name="EmailZpracovatele_12" localSheetId="3">#REF!</definedName>
    <definedName name="EmailZpracovatele_12">#REF!</definedName>
    <definedName name="EmailZpracovatele_3" localSheetId="3">#REF!</definedName>
    <definedName name="EmailZpracovatele_3">#REF!</definedName>
    <definedName name="EmailZpracovatele_3_10" localSheetId="3">#REF!</definedName>
    <definedName name="EmailZpracovatele_3_10">#REF!</definedName>
    <definedName name="EmailZpracovatele_3_11" localSheetId="3">#REF!</definedName>
    <definedName name="EmailZpracovatele_3_11">#REF!</definedName>
    <definedName name="EmailZpracovatele_3_12" localSheetId="3">#REF!</definedName>
    <definedName name="EmailZpracovatele_3_12">#REF!</definedName>
    <definedName name="EmailZpracovatele_3_4" localSheetId="3">#REF!</definedName>
    <definedName name="EmailZpracovatele_3_4">#REF!</definedName>
    <definedName name="EmailZpracovatele_3_5" localSheetId="3">#REF!</definedName>
    <definedName name="EmailZpracovatele_3_5">#REF!</definedName>
    <definedName name="EmailZpracovatele_3_6" localSheetId="3">#REF!</definedName>
    <definedName name="EmailZpracovatele_3_6">#REF!</definedName>
    <definedName name="EmailZpracovatele_3_7" localSheetId="3">#REF!</definedName>
    <definedName name="EmailZpracovatele_3_7">#REF!</definedName>
    <definedName name="EmailZpracovatele_3_9" localSheetId="3">#REF!</definedName>
    <definedName name="EmailZpracovatele_3_9">#REF!</definedName>
    <definedName name="EmailZpracovatele_4" localSheetId="3">#REF!</definedName>
    <definedName name="EmailZpracovatele_4">#REF!</definedName>
    <definedName name="EmailZpracovatele_4_10" localSheetId="3">#REF!</definedName>
    <definedName name="EmailZpracovatele_4_10">#REF!</definedName>
    <definedName name="EmailZpracovatele_4_11" localSheetId="3">#REF!</definedName>
    <definedName name="EmailZpracovatele_4_11">#REF!</definedName>
    <definedName name="EmailZpracovatele_4_12" localSheetId="3">#REF!</definedName>
    <definedName name="EmailZpracovatele_4_12">#REF!</definedName>
    <definedName name="EmailZpracovatele_4_4" localSheetId="3">#REF!</definedName>
    <definedName name="EmailZpracovatele_4_4">#REF!</definedName>
    <definedName name="EmailZpracovatele_4_5" localSheetId="3">#REF!</definedName>
    <definedName name="EmailZpracovatele_4_5">#REF!</definedName>
    <definedName name="EmailZpracovatele_4_6" localSheetId="3">#REF!</definedName>
    <definedName name="EmailZpracovatele_4_6">#REF!</definedName>
    <definedName name="EmailZpracovatele_4_7" localSheetId="3">#REF!</definedName>
    <definedName name="EmailZpracovatele_4_7">#REF!</definedName>
    <definedName name="EmailZpracovatele_4_9" localSheetId="3">#REF!</definedName>
    <definedName name="EmailZpracovatele_4_9">#REF!</definedName>
    <definedName name="EmailZpracovatele_5" localSheetId="3">#REF!</definedName>
    <definedName name="EmailZpracovatele_5">#REF!</definedName>
    <definedName name="EmailZpracovatele_5_10" localSheetId="3">#REF!</definedName>
    <definedName name="EmailZpracovatele_5_10">#REF!</definedName>
    <definedName name="EmailZpracovatele_5_11" localSheetId="3">#REF!</definedName>
    <definedName name="EmailZpracovatele_5_11">#REF!</definedName>
    <definedName name="EmailZpracovatele_5_12" localSheetId="3">#REF!</definedName>
    <definedName name="EmailZpracovatele_5_12">#REF!</definedName>
    <definedName name="EmailZpracovatele_5_4" localSheetId="3">#REF!</definedName>
    <definedName name="EmailZpracovatele_5_4">#REF!</definedName>
    <definedName name="EmailZpracovatele_5_5" localSheetId="3">#REF!</definedName>
    <definedName name="EmailZpracovatele_5_5">#REF!</definedName>
    <definedName name="EmailZpracovatele_5_6" localSheetId="3">#REF!</definedName>
    <definedName name="EmailZpracovatele_5_6">#REF!</definedName>
    <definedName name="EmailZpracovatele_5_7" localSheetId="3">#REF!</definedName>
    <definedName name="EmailZpracovatele_5_7">#REF!</definedName>
    <definedName name="EmailZpracovatele_5_9" localSheetId="3">#REF!</definedName>
    <definedName name="EmailZpracovatele_5_9">#REF!</definedName>
    <definedName name="EmailZpracovatele_6" localSheetId="3">#REF!</definedName>
    <definedName name="EmailZpracovatele_6">#REF!</definedName>
    <definedName name="EmailZpracovatele_7" localSheetId="3">#REF!</definedName>
    <definedName name="EmailZpracovatele_7">#REF!</definedName>
    <definedName name="EmailZpracovatele_9" localSheetId="3">#REF!</definedName>
    <definedName name="EmailZpracovatele_9">#REF!</definedName>
    <definedName name="EUR" localSheetId="3">#REF!</definedName>
    <definedName name="EUR">#REF!</definedName>
    <definedName name="Excel_BuiltIn__FilterDatabase_11" localSheetId="3">#REF!</definedName>
    <definedName name="Excel_BuiltIn__FilterDatabase_11">#REF!</definedName>
    <definedName name="Excel_BuiltIn__FilterDatabase_15" localSheetId="3">#REF!</definedName>
    <definedName name="Excel_BuiltIn__FilterDatabase_15">#REF!</definedName>
    <definedName name="Excel_BuiltIn__FilterDatabase_1P" localSheetId="3">#REF!</definedName>
    <definedName name="Excel_BuiltIn__FilterDatabase_1P">#REF!</definedName>
    <definedName name="Excel_BuiltIn__FilterDatabase_1PP" localSheetId="3">#REF!</definedName>
    <definedName name="Excel_BuiltIn__FilterDatabase_1PP">#REF!</definedName>
    <definedName name="Excel_BuiltIn__FilterDatabase_2" localSheetId="3">#REF!</definedName>
    <definedName name="Excel_BuiltIn__FilterDatabase_2">#REF!</definedName>
    <definedName name="Excel_BuiltIn__FilterDatabase_2_1" localSheetId="3">#REF!</definedName>
    <definedName name="Excel_BuiltIn__FilterDatabase_2_1">#REF!</definedName>
    <definedName name="Excel_BuiltIn__FilterDatabase_2_1_10" localSheetId="3">#REF!</definedName>
    <definedName name="Excel_BuiltIn__FilterDatabase_2_1_10">#REF!</definedName>
    <definedName name="Excel_BuiltIn__FilterDatabase_2_1_11" localSheetId="3">#REF!</definedName>
    <definedName name="Excel_BuiltIn__FilterDatabase_2_1_11">#REF!</definedName>
    <definedName name="Excel_BuiltIn__FilterDatabase_2_1_12" localSheetId="3">#REF!</definedName>
    <definedName name="Excel_BuiltIn__FilterDatabase_2_1_12">#REF!</definedName>
    <definedName name="Excel_BuiltIn__FilterDatabase_2_1_4" localSheetId="3">#REF!</definedName>
    <definedName name="Excel_BuiltIn__FilterDatabase_2_1_4">#REF!</definedName>
    <definedName name="Excel_BuiltIn__FilterDatabase_2_1_5" localSheetId="3">#REF!</definedName>
    <definedName name="Excel_BuiltIn__FilterDatabase_2_1_5">#REF!</definedName>
    <definedName name="Excel_BuiltIn__FilterDatabase_2_1_6" localSheetId="3">#REF!</definedName>
    <definedName name="Excel_BuiltIn__FilterDatabase_2_1_6">#REF!</definedName>
    <definedName name="Excel_BuiltIn__FilterDatabase_2_1_7" localSheetId="3">#REF!</definedName>
    <definedName name="Excel_BuiltIn__FilterDatabase_2_1_7">#REF!</definedName>
    <definedName name="Excel_BuiltIn__FilterDatabase_2_1_9" localSheetId="3">#REF!</definedName>
    <definedName name="Excel_BuiltIn__FilterDatabase_2_1_9">#REF!</definedName>
    <definedName name="Excel_BuiltIn__FilterDatabase_2P" localSheetId="3">#REF!</definedName>
    <definedName name="Excel_BuiltIn__FilterDatabase_2P">#REF!</definedName>
    <definedName name="Excel_BuiltIn__FilterDatabase_2PP" localSheetId="3">#REF!</definedName>
    <definedName name="Excel_BuiltIn__FilterDatabase_2PP">#REF!</definedName>
    <definedName name="Excel_BuiltIn__FilterDatabase_3" localSheetId="3">#REF!</definedName>
    <definedName name="Excel_BuiltIn__FilterDatabase_3">#REF!</definedName>
    <definedName name="Excel_BuiltIn__FilterDatabase_3_1" localSheetId="3">#REF!</definedName>
    <definedName name="Excel_BuiltIn__FilterDatabase_3_1">#REF!</definedName>
    <definedName name="Excel_BuiltIn__FilterDatabase_3_1_1">"$#REF!.$#REF!$#REF!:$#REF!$#REF!"</definedName>
    <definedName name="Excel_BuiltIn__FilterDatabase_3P" localSheetId="3">#REF!</definedName>
    <definedName name="Excel_BuiltIn__FilterDatabase_3P">#REF!</definedName>
    <definedName name="Excel_BuiltIn__FilterDatabase_3PP" localSheetId="3">#REF!</definedName>
    <definedName name="Excel_BuiltIn__FilterDatabase_3PP">#REF!</definedName>
    <definedName name="Excel_BuiltIn__FilterDatabase_4" localSheetId="3">#REF!</definedName>
    <definedName name="Excel_BuiltIn__FilterDatabase_4">#REF!</definedName>
    <definedName name="Excel_BuiltIn__FilterDatabase_4_1">"$#REF!.$#REF!$#REF!:$#REF!$#REF!"</definedName>
    <definedName name="Excel_BuiltIn__FilterDatabase_4P" localSheetId="3">#REF!</definedName>
    <definedName name="Excel_BuiltIn__FilterDatabase_4P">#REF!</definedName>
    <definedName name="Excel_BuiltIn__FilterDatabase_5_1" localSheetId="3">#REF!</definedName>
    <definedName name="Excel_BuiltIn__FilterDatabase_5_1">#REF!</definedName>
    <definedName name="Excel_BuiltIn__FilterDatabase_6_1">"$#REF!.$#REF!$#REF!:$#REF!$#REF!"</definedName>
    <definedName name="Excel_BuiltIn__FilterDatabase_Gr" localSheetId="3">#REF!</definedName>
    <definedName name="Excel_BuiltIn__FilterDatabase_Gr">#REF!</definedName>
    <definedName name="Excel_BuiltIn_Database" localSheetId="3">#REF!</definedName>
    <definedName name="Excel_BuiltIn_Database">#REF!</definedName>
    <definedName name="Excel_BuiltIn_Print_Area_1" localSheetId="3">#REF!</definedName>
    <definedName name="Excel_BuiltIn_Print_Area_1">#REF!</definedName>
    <definedName name="Excel_BuiltIn_Print_Area_10" localSheetId="3">#REF!</definedName>
    <definedName name="Excel_BuiltIn_Print_Area_10">#REF!</definedName>
    <definedName name="Excel_BuiltIn_Print_Area_23_1" localSheetId="3">#REF!</definedName>
    <definedName name="Excel_BuiltIn_Print_Area_23_1">#REF!</definedName>
    <definedName name="Excel_BuiltIn_Print_Area_5" localSheetId="3">#REF!</definedName>
    <definedName name="Excel_BuiltIn_Print_Area_5">#REF!</definedName>
    <definedName name="Excel_BuiltIn_Print_Area_6" localSheetId="3">#REF!</definedName>
    <definedName name="Excel_BuiltIn_Print_Area_6">#REF!</definedName>
    <definedName name="Excel_BuiltIn_Print_Area_7" localSheetId="3">#REF!</definedName>
    <definedName name="Excel_BuiltIn_Print_Area_7">#REF!</definedName>
    <definedName name="Excel_BuiltIn_Print_Area_9" localSheetId="3">#REF!</definedName>
    <definedName name="Excel_BuiltIn_Print_Area_9">#REF!</definedName>
    <definedName name="Excel_BuiltIn_Print_Titles_1_1" localSheetId="3">#REF!</definedName>
    <definedName name="Excel_BuiltIn_Print_Titles_1_1">#REF!</definedName>
    <definedName name="Excel_BuiltIn_Print_Titles_10" localSheetId="3">#REF!</definedName>
    <definedName name="Excel_BuiltIn_Print_Titles_10">#REF!</definedName>
    <definedName name="Excel_BuiltIn_Print_Titles_2_1" localSheetId="3">#REF!</definedName>
    <definedName name="Excel_BuiltIn_Print_Titles_2_1">#REF!</definedName>
    <definedName name="Excel_BuiltIn_Print_Titles_4" localSheetId="3">#REF!</definedName>
    <definedName name="Excel_BuiltIn_Print_Titles_4">#REF!</definedName>
    <definedName name="Excel_BuiltIn_Print_Titles_5" localSheetId="3">#REF!</definedName>
    <definedName name="Excel_BuiltIn_Print_Titles_5">#REF!</definedName>
    <definedName name="Excel_BuiltIn_Print_Titles_6" localSheetId="3">#REF!</definedName>
    <definedName name="Excel_BuiltIn_Print_Titles_6">#REF!</definedName>
    <definedName name="Excel_BuiltIn_Print_Titles_7" localSheetId="3">#REF!</definedName>
    <definedName name="Excel_BuiltIn_Print_Titles_7">#REF!</definedName>
    <definedName name="Excel_BuiltIn_Print_Titles_8" localSheetId="3">#REF!</definedName>
    <definedName name="Excel_BuiltIn_Print_Titles_8">#REF!</definedName>
    <definedName name="Excel_BuiltIn_Print_Titles_9" localSheetId="3">#REF!</definedName>
    <definedName name="Excel_BuiltIn_Print_Titles_9">#REF!</definedName>
    <definedName name="Izolace" localSheetId="3">#REF!</definedName>
    <definedName name="Izolace">#REF!</definedName>
    <definedName name="Izolace_10" localSheetId="3">#REF!</definedName>
    <definedName name="Izolace_10">#REF!</definedName>
    <definedName name="Izolace_11" localSheetId="3">#REF!</definedName>
    <definedName name="Izolace_11">#REF!</definedName>
    <definedName name="Izolace_12" localSheetId="3">#REF!</definedName>
    <definedName name="Izolace_12">#REF!</definedName>
    <definedName name="Izolace_3" localSheetId="3">#REF!</definedName>
    <definedName name="Izolace_3">#REF!</definedName>
    <definedName name="Izolace_3_10" localSheetId="3">#REF!</definedName>
    <definedName name="Izolace_3_10">#REF!</definedName>
    <definedName name="Izolace_3_11" localSheetId="3">#REF!</definedName>
    <definedName name="Izolace_3_11">#REF!</definedName>
    <definedName name="Izolace_3_12" localSheetId="3">#REF!</definedName>
    <definedName name="Izolace_3_12">#REF!</definedName>
    <definedName name="Izolace_3_4" localSheetId="3">#REF!</definedName>
    <definedName name="Izolace_3_4">#REF!</definedName>
    <definedName name="Izolace_3_5" localSheetId="3">#REF!</definedName>
    <definedName name="Izolace_3_5">#REF!</definedName>
    <definedName name="Izolace_3_6" localSheetId="3">#REF!</definedName>
    <definedName name="Izolace_3_6">#REF!</definedName>
    <definedName name="Izolace_3_7" localSheetId="3">#REF!</definedName>
    <definedName name="Izolace_3_7">#REF!</definedName>
    <definedName name="Izolace_3_9" localSheetId="3">#REF!</definedName>
    <definedName name="Izolace_3_9">#REF!</definedName>
    <definedName name="Izolace_4" localSheetId="3">#REF!</definedName>
    <definedName name="Izolace_4">#REF!</definedName>
    <definedName name="Izolace_4_10" localSheetId="3">#REF!</definedName>
    <definedName name="Izolace_4_10">#REF!</definedName>
    <definedName name="Izolace_4_11" localSheetId="3">#REF!</definedName>
    <definedName name="Izolace_4_11">#REF!</definedName>
    <definedName name="Izolace_4_12" localSheetId="3">#REF!</definedName>
    <definedName name="Izolace_4_12">#REF!</definedName>
    <definedName name="Izolace_4_4" localSheetId="3">#REF!</definedName>
    <definedName name="Izolace_4_4">#REF!</definedName>
    <definedName name="Izolace_4_5" localSheetId="3">#REF!</definedName>
    <definedName name="Izolace_4_5">#REF!</definedName>
    <definedName name="Izolace_4_6" localSheetId="3">#REF!</definedName>
    <definedName name="Izolace_4_6">#REF!</definedName>
    <definedName name="Izolace_4_7" localSheetId="3">#REF!</definedName>
    <definedName name="Izolace_4_7">#REF!</definedName>
    <definedName name="Izolace_4_9" localSheetId="3">#REF!</definedName>
    <definedName name="Izolace_4_9">#REF!</definedName>
    <definedName name="Izolace_5" localSheetId="3">#REF!</definedName>
    <definedName name="Izolace_5">#REF!</definedName>
    <definedName name="Izolace_5_10" localSheetId="3">#REF!</definedName>
    <definedName name="Izolace_5_10">#REF!</definedName>
    <definedName name="Izolace_5_11" localSheetId="3">#REF!</definedName>
    <definedName name="Izolace_5_11">#REF!</definedName>
    <definedName name="Izolace_5_12" localSheetId="3">#REF!</definedName>
    <definedName name="Izolace_5_12">#REF!</definedName>
    <definedName name="Izolace_5_4" localSheetId="3">#REF!</definedName>
    <definedName name="Izolace_5_4">#REF!</definedName>
    <definedName name="Izolace_5_5" localSheetId="3">#REF!</definedName>
    <definedName name="Izolace_5_5">#REF!</definedName>
    <definedName name="Izolace_5_6" localSheetId="3">#REF!</definedName>
    <definedName name="Izolace_5_6">#REF!</definedName>
    <definedName name="Izolace_5_7" localSheetId="3">#REF!</definedName>
    <definedName name="Izolace_5_7">#REF!</definedName>
    <definedName name="Izolace_5_9" localSheetId="3">#REF!</definedName>
    <definedName name="Izolace_5_9">#REF!</definedName>
    <definedName name="Izolace_6" localSheetId="3">#REF!</definedName>
    <definedName name="Izolace_6">#REF!</definedName>
    <definedName name="Izolace_7" localSheetId="3">#REF!</definedName>
    <definedName name="Izolace_7">#REF!</definedName>
    <definedName name="Izolace_9" localSheetId="3">#REF!</definedName>
    <definedName name="Izolace_9">#REF!</definedName>
    <definedName name="Jmeno" localSheetId="3">#REF!</definedName>
    <definedName name="Jmeno">#REF!</definedName>
    <definedName name="Jmeno_10" localSheetId="3">#REF!</definedName>
    <definedName name="Jmeno_10">#REF!</definedName>
    <definedName name="Jmeno_11" localSheetId="3">#REF!</definedName>
    <definedName name="Jmeno_11">#REF!</definedName>
    <definedName name="Jmeno_12" localSheetId="3">#REF!</definedName>
    <definedName name="Jmeno_12">#REF!</definedName>
    <definedName name="Jmeno_3" localSheetId="3">#REF!</definedName>
    <definedName name="Jmeno_3">#REF!</definedName>
    <definedName name="Jmeno_3_10" localSheetId="3">#REF!</definedName>
    <definedName name="Jmeno_3_10">#REF!</definedName>
    <definedName name="Jmeno_3_11" localSheetId="3">#REF!</definedName>
    <definedName name="Jmeno_3_11">#REF!</definedName>
    <definedName name="Jmeno_3_12" localSheetId="3">#REF!</definedName>
    <definedName name="Jmeno_3_12">#REF!</definedName>
    <definedName name="Jmeno_3_4" localSheetId="3">#REF!</definedName>
    <definedName name="Jmeno_3_4">#REF!</definedName>
    <definedName name="Jmeno_3_5" localSheetId="3">#REF!</definedName>
    <definedName name="Jmeno_3_5">#REF!</definedName>
    <definedName name="Jmeno_3_6" localSheetId="3">#REF!</definedName>
    <definedName name="Jmeno_3_6">#REF!</definedName>
    <definedName name="Jmeno_3_7" localSheetId="3">#REF!</definedName>
    <definedName name="Jmeno_3_7">#REF!</definedName>
    <definedName name="Jmeno_3_9" localSheetId="3">#REF!</definedName>
    <definedName name="Jmeno_3_9">#REF!</definedName>
    <definedName name="Jmeno_4" localSheetId="3">#REF!</definedName>
    <definedName name="Jmeno_4">#REF!</definedName>
    <definedName name="Jmeno_4_10" localSheetId="3">#REF!</definedName>
    <definedName name="Jmeno_4_10">#REF!</definedName>
    <definedName name="Jmeno_4_11" localSheetId="3">#REF!</definedName>
    <definedName name="Jmeno_4_11">#REF!</definedName>
    <definedName name="Jmeno_4_12" localSheetId="3">#REF!</definedName>
    <definedName name="Jmeno_4_12">#REF!</definedName>
    <definedName name="Jmeno_4_4" localSheetId="3">#REF!</definedName>
    <definedName name="Jmeno_4_4">#REF!</definedName>
    <definedName name="Jmeno_4_5" localSheetId="3">#REF!</definedName>
    <definedName name="Jmeno_4_5">#REF!</definedName>
    <definedName name="Jmeno_4_6" localSheetId="3">#REF!</definedName>
    <definedName name="Jmeno_4_6">#REF!</definedName>
    <definedName name="Jmeno_4_7" localSheetId="3">#REF!</definedName>
    <definedName name="Jmeno_4_7">#REF!</definedName>
    <definedName name="Jmeno_4_9" localSheetId="3">#REF!</definedName>
    <definedName name="Jmeno_4_9">#REF!</definedName>
    <definedName name="Jmeno_5" localSheetId="3">#REF!</definedName>
    <definedName name="Jmeno_5">#REF!</definedName>
    <definedName name="Jmeno_5_10" localSheetId="3">#REF!</definedName>
    <definedName name="Jmeno_5_10">#REF!</definedName>
    <definedName name="Jmeno_5_11" localSheetId="3">#REF!</definedName>
    <definedName name="Jmeno_5_11">#REF!</definedName>
    <definedName name="Jmeno_5_12" localSheetId="3">#REF!</definedName>
    <definedName name="Jmeno_5_12">#REF!</definedName>
    <definedName name="Jmeno_5_4" localSheetId="3">#REF!</definedName>
    <definedName name="Jmeno_5_4">#REF!</definedName>
    <definedName name="Jmeno_5_5" localSheetId="3">#REF!</definedName>
    <definedName name="Jmeno_5_5">#REF!</definedName>
    <definedName name="Jmeno_5_6" localSheetId="3">#REF!</definedName>
    <definedName name="Jmeno_5_6">#REF!</definedName>
    <definedName name="Jmeno_5_7" localSheetId="3">#REF!</definedName>
    <definedName name="Jmeno_5_7">#REF!</definedName>
    <definedName name="Jmeno_5_9" localSheetId="3">#REF!</definedName>
    <definedName name="Jmeno_5_9">#REF!</definedName>
    <definedName name="Jmeno_6" localSheetId="3">#REF!</definedName>
    <definedName name="Jmeno_6">#REF!</definedName>
    <definedName name="Jmeno_7" localSheetId="3">#REF!</definedName>
    <definedName name="Jmeno_7">#REF!</definedName>
    <definedName name="Jmeno_9" localSheetId="3">#REF!</definedName>
    <definedName name="Jmeno_9">#REF!</definedName>
    <definedName name="Kod" localSheetId="3">#REF!</definedName>
    <definedName name="Kod">#REF!</definedName>
    <definedName name="Kod1PP" localSheetId="3">#REF!</definedName>
    <definedName name="Kod1PP">#REF!</definedName>
    <definedName name="Montaz" localSheetId="3">#REF!</definedName>
    <definedName name="Montaz">#REF!</definedName>
    <definedName name="Montaz_10" localSheetId="3">#REF!</definedName>
    <definedName name="Montaz_10">#REF!</definedName>
    <definedName name="Montaz_11" localSheetId="3">#REF!</definedName>
    <definedName name="Montaz_11">#REF!</definedName>
    <definedName name="Montaz_12" localSheetId="3">#REF!</definedName>
    <definedName name="Montaz_12">#REF!</definedName>
    <definedName name="Montaz_3" localSheetId="3">#REF!</definedName>
    <definedName name="Montaz_3">#REF!</definedName>
    <definedName name="Montaz_3_10" localSheetId="3">#REF!</definedName>
    <definedName name="Montaz_3_10">#REF!</definedName>
    <definedName name="Montaz_3_11" localSheetId="3">#REF!</definedName>
    <definedName name="Montaz_3_11">#REF!</definedName>
    <definedName name="Montaz_3_12" localSheetId="3">#REF!</definedName>
    <definedName name="Montaz_3_12">#REF!</definedName>
    <definedName name="Montaz_3_4" localSheetId="3">#REF!</definedName>
    <definedName name="Montaz_3_4">#REF!</definedName>
    <definedName name="Montaz_3_5" localSheetId="3">#REF!</definedName>
    <definedName name="Montaz_3_5">#REF!</definedName>
    <definedName name="Montaz_3_6" localSheetId="3">#REF!</definedName>
    <definedName name="Montaz_3_6">#REF!</definedName>
    <definedName name="Montaz_3_7" localSheetId="3">#REF!</definedName>
    <definedName name="Montaz_3_7">#REF!</definedName>
    <definedName name="Montaz_3_9" localSheetId="3">#REF!</definedName>
    <definedName name="Montaz_3_9">#REF!</definedName>
    <definedName name="Montaz_4" localSheetId="3">#REF!</definedName>
    <definedName name="Montaz_4">#REF!</definedName>
    <definedName name="Montaz_4_10" localSheetId="3">#REF!</definedName>
    <definedName name="Montaz_4_10">#REF!</definedName>
    <definedName name="Montaz_4_11" localSheetId="3">#REF!</definedName>
    <definedName name="Montaz_4_11">#REF!</definedName>
    <definedName name="Montaz_4_12" localSheetId="3">#REF!</definedName>
    <definedName name="Montaz_4_12">#REF!</definedName>
    <definedName name="Montaz_4_4" localSheetId="3">#REF!</definedName>
    <definedName name="Montaz_4_4">#REF!</definedName>
    <definedName name="Montaz_4_5" localSheetId="3">#REF!</definedName>
    <definedName name="Montaz_4_5">#REF!</definedName>
    <definedName name="Montaz_4_6" localSheetId="3">#REF!</definedName>
    <definedName name="Montaz_4_6">#REF!</definedName>
    <definedName name="Montaz_4_7" localSheetId="3">#REF!</definedName>
    <definedName name="Montaz_4_7">#REF!</definedName>
    <definedName name="Montaz_4_9" localSheetId="3">#REF!</definedName>
    <definedName name="Montaz_4_9">#REF!</definedName>
    <definedName name="Montaz_5" localSheetId="3">#REF!</definedName>
    <definedName name="Montaz_5">#REF!</definedName>
    <definedName name="Montaz_5_10" localSheetId="3">#REF!</definedName>
    <definedName name="Montaz_5_10">#REF!</definedName>
    <definedName name="Montaz_5_11" localSheetId="3">#REF!</definedName>
    <definedName name="Montaz_5_11">#REF!</definedName>
    <definedName name="Montaz_5_12" localSheetId="3">#REF!</definedName>
    <definedName name="Montaz_5_12">#REF!</definedName>
    <definedName name="Montaz_5_4" localSheetId="3">#REF!</definedName>
    <definedName name="Montaz_5_4">#REF!</definedName>
    <definedName name="Montaz_5_5" localSheetId="3">#REF!</definedName>
    <definedName name="Montaz_5_5">#REF!</definedName>
    <definedName name="Montaz_5_6" localSheetId="3">#REF!</definedName>
    <definedName name="Montaz_5_6">#REF!</definedName>
    <definedName name="Montaz_5_7" localSheetId="3">#REF!</definedName>
    <definedName name="Montaz_5_7">#REF!</definedName>
    <definedName name="Montaz_5_9" localSheetId="3">#REF!</definedName>
    <definedName name="Montaz_5_9">#REF!</definedName>
    <definedName name="Montaz_6" localSheetId="3">#REF!</definedName>
    <definedName name="Montaz_6">#REF!</definedName>
    <definedName name="Montaz_7" localSheetId="3">#REF!</definedName>
    <definedName name="Montaz_7">#REF!</definedName>
    <definedName name="Montaz_9" localSheetId="3">#REF!</definedName>
    <definedName name="Montaz_9">#REF!</definedName>
    <definedName name="Nabytek" localSheetId="3">#REF!</definedName>
    <definedName name="Nabytek">#REF!</definedName>
    <definedName name="Nabytek_10" localSheetId="3">#REF!</definedName>
    <definedName name="Nabytek_10">#REF!</definedName>
    <definedName name="Nabytek_11" localSheetId="3">#REF!</definedName>
    <definedName name="Nabytek_11">#REF!</definedName>
    <definedName name="Nabytek_12" localSheetId="3">#REF!</definedName>
    <definedName name="Nabytek_12">#REF!</definedName>
    <definedName name="Nabytek_3" localSheetId="3">#REF!</definedName>
    <definedName name="Nabytek_3">#REF!</definedName>
    <definedName name="Nabytek_3_10" localSheetId="3">#REF!</definedName>
    <definedName name="Nabytek_3_10">#REF!</definedName>
    <definedName name="Nabytek_3_11" localSheetId="3">#REF!</definedName>
    <definedName name="Nabytek_3_11">#REF!</definedName>
    <definedName name="Nabytek_3_12" localSheetId="3">#REF!</definedName>
    <definedName name="Nabytek_3_12">#REF!</definedName>
    <definedName name="Nabytek_3_4" localSheetId="3">#REF!</definedName>
    <definedName name="Nabytek_3_4">#REF!</definedName>
    <definedName name="Nabytek_3_5" localSheetId="3">#REF!</definedName>
    <definedName name="Nabytek_3_5">#REF!</definedName>
    <definedName name="Nabytek_3_6" localSheetId="3">#REF!</definedName>
    <definedName name="Nabytek_3_6">#REF!</definedName>
    <definedName name="Nabytek_3_7" localSheetId="3">#REF!</definedName>
    <definedName name="Nabytek_3_7">#REF!</definedName>
    <definedName name="Nabytek_3_9" localSheetId="3">#REF!</definedName>
    <definedName name="Nabytek_3_9">#REF!</definedName>
    <definedName name="Nabytek_4" localSheetId="3">#REF!</definedName>
    <definedName name="Nabytek_4">#REF!</definedName>
    <definedName name="Nabytek_4_10" localSheetId="3">#REF!</definedName>
    <definedName name="Nabytek_4_10">#REF!</definedName>
    <definedName name="Nabytek_4_11" localSheetId="3">#REF!</definedName>
    <definedName name="Nabytek_4_11">#REF!</definedName>
    <definedName name="Nabytek_4_12" localSheetId="3">#REF!</definedName>
    <definedName name="Nabytek_4_12">#REF!</definedName>
    <definedName name="Nabytek_4_4" localSheetId="3">#REF!</definedName>
    <definedName name="Nabytek_4_4">#REF!</definedName>
    <definedName name="Nabytek_4_5" localSheetId="3">#REF!</definedName>
    <definedName name="Nabytek_4_5">#REF!</definedName>
    <definedName name="Nabytek_4_6" localSheetId="3">#REF!</definedName>
    <definedName name="Nabytek_4_6">#REF!</definedName>
    <definedName name="Nabytek_4_7" localSheetId="3">#REF!</definedName>
    <definedName name="Nabytek_4_7">#REF!</definedName>
    <definedName name="Nabytek_4_9" localSheetId="3">#REF!</definedName>
    <definedName name="Nabytek_4_9">#REF!</definedName>
    <definedName name="Nabytek_5" localSheetId="3">#REF!</definedName>
    <definedName name="Nabytek_5">#REF!</definedName>
    <definedName name="Nabytek_5_10" localSheetId="3">#REF!</definedName>
    <definedName name="Nabytek_5_10">#REF!</definedName>
    <definedName name="Nabytek_5_11" localSheetId="3">#REF!</definedName>
    <definedName name="Nabytek_5_11">#REF!</definedName>
    <definedName name="Nabytek_5_12" localSheetId="3">#REF!</definedName>
    <definedName name="Nabytek_5_12">#REF!</definedName>
    <definedName name="Nabytek_5_4" localSheetId="3">#REF!</definedName>
    <definedName name="Nabytek_5_4">#REF!</definedName>
    <definedName name="Nabytek_5_5" localSheetId="3">#REF!</definedName>
    <definedName name="Nabytek_5_5">#REF!</definedName>
    <definedName name="Nabytek_5_6" localSheetId="3">#REF!</definedName>
    <definedName name="Nabytek_5_6">#REF!</definedName>
    <definedName name="Nabytek_5_7" localSheetId="3">#REF!</definedName>
    <definedName name="Nabytek_5_7">#REF!</definedName>
    <definedName name="Nabytek_5_9" localSheetId="3">#REF!</definedName>
    <definedName name="Nabytek_5_9">#REF!</definedName>
    <definedName name="Nabytek_6" localSheetId="3">#REF!</definedName>
    <definedName name="Nabytek_6">#REF!</definedName>
    <definedName name="Nabytek_7" localSheetId="3">#REF!</definedName>
    <definedName name="Nabytek_7">#REF!</definedName>
    <definedName name="Nabytek_9" localSheetId="3">#REF!</definedName>
    <definedName name="Nabytek_9">#REF!</definedName>
    <definedName name="_xlnm.Print_Titles" localSheetId="4">Ei_silno!$39:$39</definedName>
    <definedName name="_xlnm.Print_Titles" localSheetId="5">Ei_slabo!$44:$44</definedName>
    <definedName name="_xlnm.Print_Area" localSheetId="4">Ei_silno!$A$1:$I$80</definedName>
    <definedName name="_xlnm.Print_Area" localSheetId="5">Ei_slabo!$A$1:$J$76</definedName>
    <definedName name="_xlnm.Print_Area" localSheetId="7">'Kanalizace a vodovod'!$A$1:$F$41</definedName>
    <definedName name="_xlnm.Print_Area" localSheetId="2">položky!$A$1:$K$197</definedName>
    <definedName name="_xlnm.Print_Area" localSheetId="6">Topení!$A$1:$F$31</definedName>
    <definedName name="_xlnm.Print_Area" localSheetId="3">'výkaz výměr'!$A$1:$E$79</definedName>
    <definedName name="okna_kotvy" localSheetId="3">#REF!</definedName>
    <definedName name="okna_kotvy">#REF!</definedName>
    <definedName name="okna_kotvy_10" localSheetId="3">#REF!</definedName>
    <definedName name="okna_kotvy_10">#REF!</definedName>
    <definedName name="okna_kotvy_11" localSheetId="3">#REF!</definedName>
    <definedName name="okna_kotvy_11">#REF!</definedName>
    <definedName name="okna_kotvy_12" localSheetId="3">#REF!</definedName>
    <definedName name="okna_kotvy_12">#REF!</definedName>
    <definedName name="okna_kotvy_4" localSheetId="3">#REF!</definedName>
    <definedName name="okna_kotvy_4">#REF!</definedName>
    <definedName name="okna_kotvy_5" localSheetId="3">#REF!</definedName>
    <definedName name="okna_kotvy_5">#REF!</definedName>
    <definedName name="okna_kotvy_6" localSheetId="3">#REF!</definedName>
    <definedName name="okna_kotvy_6">#REF!</definedName>
    <definedName name="okna_kotvy_7" localSheetId="3">#REF!</definedName>
    <definedName name="okna_kotvy_7">#REF!</definedName>
    <definedName name="okna_kotvy_9" localSheetId="3">#REF!</definedName>
    <definedName name="okna_kotvy_9">#REF!</definedName>
    <definedName name="okna_montaz" localSheetId="3">#REF!</definedName>
    <definedName name="okna_montaz">#REF!</definedName>
    <definedName name="okna_montaz_10" localSheetId="3">#REF!</definedName>
    <definedName name="okna_montaz_10">#REF!</definedName>
    <definedName name="okna_montaz_11" localSheetId="3">#REF!</definedName>
    <definedName name="okna_montaz_11">#REF!</definedName>
    <definedName name="okna_montaz_12" localSheetId="3">#REF!</definedName>
    <definedName name="okna_montaz_12">#REF!</definedName>
    <definedName name="okna_montaz_4" localSheetId="3">#REF!</definedName>
    <definedName name="okna_montaz_4">#REF!</definedName>
    <definedName name="okna_montaz_5" localSheetId="3">#REF!</definedName>
    <definedName name="okna_montaz_5">#REF!</definedName>
    <definedName name="okna_montaz_6" localSheetId="3">#REF!</definedName>
    <definedName name="okna_montaz_6">#REF!</definedName>
    <definedName name="okna_montaz_7" localSheetId="3">#REF!</definedName>
    <definedName name="okna_montaz_7">#REF!</definedName>
    <definedName name="okna_montaz_9" localSheetId="3">#REF!</definedName>
    <definedName name="okna_montaz_9">#REF!</definedName>
    <definedName name="Ostatni" localSheetId="3">#REF!</definedName>
    <definedName name="Ostatni">#REF!</definedName>
    <definedName name="Ostatni_10" localSheetId="3">#REF!</definedName>
    <definedName name="Ostatni_10">#REF!</definedName>
    <definedName name="Ostatni_11" localSheetId="3">#REF!</definedName>
    <definedName name="Ostatni_11">#REF!</definedName>
    <definedName name="Ostatni_12" localSheetId="3">#REF!</definedName>
    <definedName name="Ostatni_12">#REF!</definedName>
    <definedName name="Ostatni_3" localSheetId="3">#REF!</definedName>
    <definedName name="Ostatni_3">#REF!</definedName>
    <definedName name="Ostatni_3_10" localSheetId="3">#REF!</definedName>
    <definedName name="Ostatni_3_10">#REF!</definedName>
    <definedName name="Ostatni_3_11" localSheetId="3">#REF!</definedName>
    <definedName name="Ostatni_3_11">#REF!</definedName>
    <definedName name="Ostatni_3_12" localSheetId="3">#REF!</definedName>
    <definedName name="Ostatni_3_12">#REF!</definedName>
    <definedName name="Ostatni_3_4" localSheetId="3">#REF!</definedName>
    <definedName name="Ostatni_3_4">#REF!</definedName>
    <definedName name="Ostatni_3_5" localSheetId="3">#REF!</definedName>
    <definedName name="Ostatni_3_5">#REF!</definedName>
    <definedName name="Ostatni_3_6" localSheetId="3">#REF!</definedName>
    <definedName name="Ostatni_3_6">#REF!</definedName>
    <definedName name="Ostatni_3_7" localSheetId="3">#REF!</definedName>
    <definedName name="Ostatni_3_7">#REF!</definedName>
    <definedName name="Ostatni_3_9" localSheetId="3">#REF!</definedName>
    <definedName name="Ostatni_3_9">#REF!</definedName>
    <definedName name="Ostatni_4" localSheetId="3">#REF!</definedName>
    <definedName name="Ostatni_4">#REF!</definedName>
    <definedName name="Ostatni_4_10" localSheetId="3">#REF!</definedName>
    <definedName name="Ostatni_4_10">#REF!</definedName>
    <definedName name="Ostatni_4_11" localSheetId="3">#REF!</definedName>
    <definedName name="Ostatni_4_11">#REF!</definedName>
    <definedName name="Ostatni_4_12" localSheetId="3">#REF!</definedName>
    <definedName name="Ostatni_4_12">#REF!</definedName>
    <definedName name="Ostatni_4_4" localSheetId="3">#REF!</definedName>
    <definedName name="Ostatni_4_4">#REF!</definedName>
    <definedName name="Ostatni_4_5" localSheetId="3">#REF!</definedName>
    <definedName name="Ostatni_4_5">#REF!</definedName>
    <definedName name="Ostatni_4_6" localSheetId="3">#REF!</definedName>
    <definedName name="Ostatni_4_6">#REF!</definedName>
    <definedName name="Ostatni_4_7" localSheetId="3">#REF!</definedName>
    <definedName name="Ostatni_4_7">#REF!</definedName>
    <definedName name="Ostatni_4_9" localSheetId="3">#REF!</definedName>
    <definedName name="Ostatni_4_9">#REF!</definedName>
    <definedName name="Ostatni_5" localSheetId="3">#REF!</definedName>
    <definedName name="Ostatni_5">#REF!</definedName>
    <definedName name="Ostatni_5_10" localSheetId="3">#REF!</definedName>
    <definedName name="Ostatni_5_10">#REF!</definedName>
    <definedName name="Ostatni_5_11" localSheetId="3">#REF!</definedName>
    <definedName name="Ostatni_5_11">#REF!</definedName>
    <definedName name="Ostatni_5_12" localSheetId="3">#REF!</definedName>
    <definedName name="Ostatni_5_12">#REF!</definedName>
    <definedName name="Ostatni_5_4" localSheetId="3">#REF!</definedName>
    <definedName name="Ostatni_5_4">#REF!</definedName>
    <definedName name="Ostatni_5_5" localSheetId="3">#REF!</definedName>
    <definedName name="Ostatni_5_5">#REF!</definedName>
    <definedName name="Ostatni_5_6" localSheetId="3">#REF!</definedName>
    <definedName name="Ostatni_5_6">#REF!</definedName>
    <definedName name="Ostatni_5_7" localSheetId="3">#REF!</definedName>
    <definedName name="Ostatni_5_7">#REF!</definedName>
    <definedName name="Ostatni_5_9" localSheetId="3">#REF!</definedName>
    <definedName name="Ostatni_5_9">#REF!</definedName>
    <definedName name="Ostatni_6" localSheetId="3">#REF!</definedName>
    <definedName name="Ostatni_6">#REF!</definedName>
    <definedName name="Ostatni_7" localSheetId="3">#REF!</definedName>
    <definedName name="Ostatni_7">#REF!</definedName>
    <definedName name="Ostatni_9" localSheetId="3">#REF!</definedName>
    <definedName name="Ostatni_9">#REF!</definedName>
    <definedName name="PlatebniPodminkyAJ" localSheetId="3">#REF!</definedName>
    <definedName name="PlatebniPodminkyAJ">#REF!</definedName>
    <definedName name="PlatebniPodminkyAJ_10" localSheetId="3">#REF!</definedName>
    <definedName name="PlatebniPodminkyAJ_10">#REF!</definedName>
    <definedName name="PlatebniPodminkyAJ_11" localSheetId="3">#REF!</definedName>
    <definedName name="PlatebniPodminkyAJ_11">#REF!</definedName>
    <definedName name="PlatebniPodminkyAJ_12" localSheetId="3">#REF!</definedName>
    <definedName name="PlatebniPodminkyAJ_12">#REF!</definedName>
    <definedName name="PlatebniPodminkyAJ_3" localSheetId="3">#REF!</definedName>
    <definedName name="PlatebniPodminkyAJ_3">#REF!</definedName>
    <definedName name="PlatebniPodminkyAJ_3_10" localSheetId="3">#REF!</definedName>
    <definedName name="PlatebniPodminkyAJ_3_10">#REF!</definedName>
    <definedName name="PlatebniPodminkyAJ_3_11" localSheetId="3">#REF!</definedName>
    <definedName name="PlatebniPodminkyAJ_3_11">#REF!</definedName>
    <definedName name="PlatebniPodminkyAJ_3_12" localSheetId="3">#REF!</definedName>
    <definedName name="PlatebniPodminkyAJ_3_12">#REF!</definedName>
    <definedName name="PlatebniPodminkyAJ_3_4" localSheetId="3">#REF!</definedName>
    <definedName name="PlatebniPodminkyAJ_3_4">#REF!</definedName>
    <definedName name="PlatebniPodminkyAJ_3_5" localSheetId="3">#REF!</definedName>
    <definedName name="PlatebniPodminkyAJ_3_5">#REF!</definedName>
    <definedName name="PlatebniPodminkyAJ_3_6" localSheetId="3">#REF!</definedName>
    <definedName name="PlatebniPodminkyAJ_3_6">#REF!</definedName>
    <definedName name="PlatebniPodminkyAJ_3_7" localSheetId="3">#REF!</definedName>
    <definedName name="PlatebniPodminkyAJ_3_7">#REF!</definedName>
    <definedName name="PlatebniPodminkyAJ_3_9" localSheetId="3">#REF!</definedName>
    <definedName name="PlatebniPodminkyAJ_3_9">#REF!</definedName>
    <definedName name="PlatebniPodminkyAJ_4" localSheetId="3">#REF!</definedName>
    <definedName name="PlatebniPodminkyAJ_4">#REF!</definedName>
    <definedName name="PlatebniPodminkyAJ_4_10" localSheetId="3">#REF!</definedName>
    <definedName name="PlatebniPodminkyAJ_4_10">#REF!</definedName>
    <definedName name="PlatebniPodminkyAJ_4_11" localSheetId="3">#REF!</definedName>
    <definedName name="PlatebniPodminkyAJ_4_11">#REF!</definedName>
    <definedName name="PlatebniPodminkyAJ_4_12" localSheetId="3">#REF!</definedName>
    <definedName name="PlatebniPodminkyAJ_4_12">#REF!</definedName>
    <definedName name="PlatebniPodminkyAJ_4_4" localSheetId="3">#REF!</definedName>
    <definedName name="PlatebniPodminkyAJ_4_4">#REF!</definedName>
    <definedName name="PlatebniPodminkyAJ_4_5" localSheetId="3">#REF!</definedName>
    <definedName name="PlatebniPodminkyAJ_4_5">#REF!</definedName>
    <definedName name="PlatebniPodminkyAJ_4_6" localSheetId="3">#REF!</definedName>
    <definedName name="PlatebniPodminkyAJ_4_6">#REF!</definedName>
    <definedName name="PlatebniPodminkyAJ_4_7" localSheetId="3">#REF!</definedName>
    <definedName name="PlatebniPodminkyAJ_4_7">#REF!</definedName>
    <definedName name="PlatebniPodminkyAJ_4_9" localSheetId="3">#REF!</definedName>
    <definedName name="PlatebniPodminkyAJ_4_9">#REF!</definedName>
    <definedName name="PlatebniPodminkyAJ_5" localSheetId="3">#REF!</definedName>
    <definedName name="PlatebniPodminkyAJ_5">#REF!</definedName>
    <definedName name="PlatebniPodminkyAJ_5_10" localSheetId="3">#REF!</definedName>
    <definedName name="PlatebniPodminkyAJ_5_10">#REF!</definedName>
    <definedName name="PlatebniPodminkyAJ_5_11" localSheetId="3">#REF!</definedName>
    <definedName name="PlatebniPodminkyAJ_5_11">#REF!</definedName>
    <definedName name="PlatebniPodminkyAJ_5_12" localSheetId="3">#REF!</definedName>
    <definedName name="PlatebniPodminkyAJ_5_12">#REF!</definedName>
    <definedName name="PlatebniPodminkyAJ_5_4" localSheetId="3">#REF!</definedName>
    <definedName name="PlatebniPodminkyAJ_5_4">#REF!</definedName>
    <definedName name="PlatebniPodminkyAJ_5_5" localSheetId="3">#REF!</definedName>
    <definedName name="PlatebniPodminkyAJ_5_5">#REF!</definedName>
    <definedName name="PlatebniPodminkyAJ_5_6" localSheetId="3">#REF!</definedName>
    <definedName name="PlatebniPodminkyAJ_5_6">#REF!</definedName>
    <definedName name="PlatebniPodminkyAJ_5_7" localSheetId="3">#REF!</definedName>
    <definedName name="PlatebniPodminkyAJ_5_7">#REF!</definedName>
    <definedName name="PlatebniPodminkyAJ_5_9" localSheetId="3">#REF!</definedName>
    <definedName name="PlatebniPodminkyAJ_5_9">#REF!</definedName>
    <definedName name="PlatebniPodminkyAJ_6" localSheetId="3">#REF!</definedName>
    <definedName name="PlatebniPodminkyAJ_6">#REF!</definedName>
    <definedName name="PlatebniPodminkyAJ_7" localSheetId="3">#REF!</definedName>
    <definedName name="PlatebniPodminkyAJ_7">#REF!</definedName>
    <definedName name="PlatebniPodminkyAJ_9" localSheetId="3">#REF!</definedName>
    <definedName name="PlatebniPodminkyAJ_9">#REF!</definedName>
    <definedName name="PlatebniPodminkyCZ" localSheetId="3">#REF!</definedName>
    <definedName name="PlatebniPodminkyCZ">#REF!</definedName>
    <definedName name="PlatebniPodminkyCZ_10" localSheetId="3">#REF!</definedName>
    <definedName name="PlatebniPodminkyCZ_10">#REF!</definedName>
    <definedName name="PlatebniPodminkyCZ_11" localSheetId="3">#REF!</definedName>
    <definedName name="PlatebniPodminkyCZ_11">#REF!</definedName>
    <definedName name="PlatebniPodminkyCZ_12" localSheetId="3">#REF!</definedName>
    <definedName name="PlatebniPodminkyCZ_12">#REF!</definedName>
    <definedName name="PlatebniPodminkyCZ_3" localSheetId="3">#REF!</definedName>
    <definedName name="PlatebniPodminkyCZ_3">#REF!</definedName>
    <definedName name="PlatebniPodminkyCZ_3_10" localSheetId="3">#REF!</definedName>
    <definedName name="PlatebniPodminkyCZ_3_10">#REF!</definedName>
    <definedName name="PlatebniPodminkyCZ_3_11" localSheetId="3">#REF!</definedName>
    <definedName name="PlatebniPodminkyCZ_3_11">#REF!</definedName>
    <definedName name="PlatebniPodminkyCZ_3_12" localSheetId="3">#REF!</definedName>
    <definedName name="PlatebniPodminkyCZ_3_12">#REF!</definedName>
    <definedName name="PlatebniPodminkyCZ_3_4" localSheetId="3">#REF!</definedName>
    <definedName name="PlatebniPodminkyCZ_3_4">#REF!</definedName>
    <definedName name="PlatebniPodminkyCZ_3_5" localSheetId="3">#REF!</definedName>
    <definedName name="PlatebniPodminkyCZ_3_5">#REF!</definedName>
    <definedName name="PlatebniPodminkyCZ_3_6" localSheetId="3">#REF!</definedName>
    <definedName name="PlatebniPodminkyCZ_3_6">#REF!</definedName>
    <definedName name="PlatebniPodminkyCZ_3_7" localSheetId="3">#REF!</definedName>
    <definedName name="PlatebniPodminkyCZ_3_7">#REF!</definedName>
    <definedName name="PlatebniPodminkyCZ_3_9" localSheetId="3">#REF!</definedName>
    <definedName name="PlatebniPodminkyCZ_3_9">#REF!</definedName>
    <definedName name="PlatebniPodminkyCZ_4" localSheetId="3">#REF!</definedName>
    <definedName name="PlatebniPodminkyCZ_4">#REF!</definedName>
    <definedName name="PlatebniPodminkyCZ_4_10" localSheetId="3">#REF!</definedName>
    <definedName name="PlatebniPodminkyCZ_4_10">#REF!</definedName>
    <definedName name="PlatebniPodminkyCZ_4_11" localSheetId="3">#REF!</definedName>
    <definedName name="PlatebniPodminkyCZ_4_11">#REF!</definedName>
    <definedName name="PlatebniPodminkyCZ_4_12" localSheetId="3">#REF!</definedName>
    <definedName name="PlatebniPodminkyCZ_4_12">#REF!</definedName>
    <definedName name="PlatebniPodminkyCZ_4_4" localSheetId="3">#REF!</definedName>
    <definedName name="PlatebniPodminkyCZ_4_4">#REF!</definedName>
    <definedName name="PlatebniPodminkyCZ_4_5" localSheetId="3">#REF!</definedName>
    <definedName name="PlatebniPodminkyCZ_4_5">#REF!</definedName>
    <definedName name="PlatebniPodminkyCZ_4_6" localSheetId="3">#REF!</definedName>
    <definedName name="PlatebniPodminkyCZ_4_6">#REF!</definedName>
    <definedName name="PlatebniPodminkyCZ_4_7" localSheetId="3">#REF!</definedName>
    <definedName name="PlatebniPodminkyCZ_4_7">#REF!</definedName>
    <definedName name="PlatebniPodminkyCZ_4_9" localSheetId="3">#REF!</definedName>
    <definedName name="PlatebniPodminkyCZ_4_9">#REF!</definedName>
    <definedName name="PlatebniPodminkyCZ_5" localSheetId="3">#REF!</definedName>
    <definedName name="PlatebniPodminkyCZ_5">#REF!</definedName>
    <definedName name="PlatebniPodminkyCZ_5_10" localSheetId="3">#REF!</definedName>
    <definedName name="PlatebniPodminkyCZ_5_10">#REF!</definedName>
    <definedName name="PlatebniPodminkyCZ_5_11" localSheetId="3">#REF!</definedName>
    <definedName name="PlatebniPodminkyCZ_5_11">#REF!</definedName>
    <definedName name="PlatebniPodminkyCZ_5_12" localSheetId="3">#REF!</definedName>
    <definedName name="PlatebniPodminkyCZ_5_12">#REF!</definedName>
    <definedName name="PlatebniPodminkyCZ_5_4" localSheetId="3">#REF!</definedName>
    <definedName name="PlatebniPodminkyCZ_5_4">#REF!</definedName>
    <definedName name="PlatebniPodminkyCZ_5_5" localSheetId="3">#REF!</definedName>
    <definedName name="PlatebniPodminkyCZ_5_5">#REF!</definedName>
    <definedName name="PlatebniPodminkyCZ_5_6" localSheetId="3">#REF!</definedName>
    <definedName name="PlatebniPodminkyCZ_5_6">#REF!</definedName>
    <definedName name="PlatebniPodminkyCZ_5_7" localSheetId="3">#REF!</definedName>
    <definedName name="PlatebniPodminkyCZ_5_7">#REF!</definedName>
    <definedName name="PlatebniPodminkyCZ_5_9" localSheetId="3">#REF!</definedName>
    <definedName name="PlatebniPodminkyCZ_5_9">#REF!</definedName>
    <definedName name="PlatebniPodminkyCZ_6" localSheetId="3">#REF!</definedName>
    <definedName name="PlatebniPodminkyCZ_6">#REF!</definedName>
    <definedName name="PlatebniPodminkyCZ_7" localSheetId="3">#REF!</definedName>
    <definedName name="PlatebniPodminkyCZ_7">#REF!</definedName>
    <definedName name="PlatebniPodminkyCZ_9" localSheetId="3">#REF!</definedName>
    <definedName name="PlatebniPodminkyCZ_9">#REF!</definedName>
    <definedName name="PlatnostNabidky" localSheetId="3">#REF!</definedName>
    <definedName name="PlatnostNabidky">#REF!</definedName>
    <definedName name="PlatnostNabidky_10" localSheetId="3">#REF!</definedName>
    <definedName name="PlatnostNabidky_10">#REF!</definedName>
    <definedName name="PlatnostNabidky_11" localSheetId="3">#REF!</definedName>
    <definedName name="PlatnostNabidky_11">#REF!</definedName>
    <definedName name="PlatnostNabidky_12" localSheetId="3">#REF!</definedName>
    <definedName name="PlatnostNabidky_12">#REF!</definedName>
    <definedName name="PlatnostNabidky_3" localSheetId="3">#REF!</definedName>
    <definedName name="PlatnostNabidky_3">#REF!</definedName>
    <definedName name="PlatnostNabidky_3_10" localSheetId="3">#REF!</definedName>
    <definedName name="PlatnostNabidky_3_10">#REF!</definedName>
    <definedName name="PlatnostNabidky_3_11" localSheetId="3">#REF!</definedName>
    <definedName name="PlatnostNabidky_3_11">#REF!</definedName>
    <definedName name="PlatnostNabidky_3_12" localSheetId="3">#REF!</definedName>
    <definedName name="PlatnostNabidky_3_12">#REF!</definedName>
    <definedName name="PlatnostNabidky_3_4" localSheetId="3">#REF!</definedName>
    <definedName name="PlatnostNabidky_3_4">#REF!</definedName>
    <definedName name="PlatnostNabidky_3_5" localSheetId="3">#REF!</definedName>
    <definedName name="PlatnostNabidky_3_5">#REF!</definedName>
    <definedName name="PlatnostNabidky_3_6" localSheetId="3">#REF!</definedName>
    <definedName name="PlatnostNabidky_3_6">#REF!</definedName>
    <definedName name="PlatnostNabidky_3_7" localSheetId="3">#REF!</definedName>
    <definedName name="PlatnostNabidky_3_7">#REF!</definedName>
    <definedName name="PlatnostNabidky_3_9" localSheetId="3">#REF!</definedName>
    <definedName name="PlatnostNabidky_3_9">#REF!</definedName>
    <definedName name="PlatnostNabidky_4" localSheetId="3">#REF!</definedName>
    <definedName name="PlatnostNabidky_4">#REF!</definedName>
    <definedName name="PlatnostNabidky_4_10" localSheetId="3">#REF!</definedName>
    <definedName name="PlatnostNabidky_4_10">#REF!</definedName>
    <definedName name="PlatnostNabidky_4_11" localSheetId="3">#REF!</definedName>
    <definedName name="PlatnostNabidky_4_11">#REF!</definedName>
    <definedName name="PlatnostNabidky_4_12" localSheetId="3">#REF!</definedName>
    <definedName name="PlatnostNabidky_4_12">#REF!</definedName>
    <definedName name="PlatnostNabidky_4_4" localSheetId="3">#REF!</definedName>
    <definedName name="PlatnostNabidky_4_4">#REF!</definedName>
    <definedName name="PlatnostNabidky_4_5" localSheetId="3">#REF!</definedName>
    <definedName name="PlatnostNabidky_4_5">#REF!</definedName>
    <definedName name="PlatnostNabidky_4_6" localSheetId="3">#REF!</definedName>
    <definedName name="PlatnostNabidky_4_6">#REF!</definedName>
    <definedName name="PlatnostNabidky_4_7" localSheetId="3">#REF!</definedName>
    <definedName name="PlatnostNabidky_4_7">#REF!</definedName>
    <definedName name="PlatnostNabidky_4_9" localSheetId="3">#REF!</definedName>
    <definedName name="PlatnostNabidky_4_9">#REF!</definedName>
    <definedName name="PlatnostNabidky_5" localSheetId="3">#REF!</definedName>
    <definedName name="PlatnostNabidky_5">#REF!</definedName>
    <definedName name="PlatnostNabidky_5_10" localSheetId="3">#REF!</definedName>
    <definedName name="PlatnostNabidky_5_10">#REF!</definedName>
    <definedName name="PlatnostNabidky_5_11" localSheetId="3">#REF!</definedName>
    <definedName name="PlatnostNabidky_5_11">#REF!</definedName>
    <definedName name="PlatnostNabidky_5_12" localSheetId="3">#REF!</definedName>
    <definedName name="PlatnostNabidky_5_12">#REF!</definedName>
    <definedName name="PlatnostNabidky_5_4" localSheetId="3">#REF!</definedName>
    <definedName name="PlatnostNabidky_5_4">#REF!</definedName>
    <definedName name="PlatnostNabidky_5_5" localSheetId="3">#REF!</definedName>
    <definedName name="PlatnostNabidky_5_5">#REF!</definedName>
    <definedName name="PlatnostNabidky_5_6" localSheetId="3">#REF!</definedName>
    <definedName name="PlatnostNabidky_5_6">#REF!</definedName>
    <definedName name="PlatnostNabidky_5_7" localSheetId="3">#REF!</definedName>
    <definedName name="PlatnostNabidky_5_7">#REF!</definedName>
    <definedName name="PlatnostNabidky_5_9" localSheetId="3">#REF!</definedName>
    <definedName name="PlatnostNabidky_5_9">#REF!</definedName>
    <definedName name="PlatnostNabidky_6" localSheetId="3">#REF!</definedName>
    <definedName name="PlatnostNabidky_6">#REF!</definedName>
    <definedName name="PlatnostNabidky_7" localSheetId="3">#REF!</definedName>
    <definedName name="PlatnostNabidky_7">#REF!</definedName>
    <definedName name="PlatnostNabidky_9" localSheetId="3">#REF!</definedName>
    <definedName name="PlatnostNabidky_9">#REF!</definedName>
    <definedName name="Polozky1PP" localSheetId="3">#REF!</definedName>
    <definedName name="Polozky1PP">#REF!</definedName>
    <definedName name="Print_Area" localSheetId="2">položky!$B$1:$K$179</definedName>
    <definedName name="Přehled" localSheetId="3">#REF!</definedName>
    <definedName name="Přehled">#REF!</definedName>
    <definedName name="RecyklaceRemove" localSheetId="3">#REF!</definedName>
    <definedName name="RecyklaceRemove">#REF!</definedName>
    <definedName name="Rekapitulace" localSheetId="3">#REF!</definedName>
    <definedName name="Rekapitulace">#REF!</definedName>
    <definedName name="Rekapitulace_10" localSheetId="3">#REF!</definedName>
    <definedName name="Rekapitulace_10">#REF!</definedName>
    <definedName name="Rekapitulace_11" localSheetId="3">#REF!</definedName>
    <definedName name="Rekapitulace_11">#REF!</definedName>
    <definedName name="Rekapitulace_12" localSheetId="3">#REF!</definedName>
    <definedName name="Rekapitulace_12">#REF!</definedName>
    <definedName name="Rekapitulace_3" localSheetId="3">#REF!</definedName>
    <definedName name="Rekapitulace_3">#REF!</definedName>
    <definedName name="Rekapitulace_3_10" localSheetId="3">#REF!</definedName>
    <definedName name="Rekapitulace_3_10">#REF!</definedName>
    <definedName name="Rekapitulace_3_11" localSheetId="3">#REF!</definedName>
    <definedName name="Rekapitulace_3_11">#REF!</definedName>
    <definedName name="Rekapitulace_3_12" localSheetId="3">#REF!</definedName>
    <definedName name="Rekapitulace_3_12">#REF!</definedName>
    <definedName name="Rekapitulace_3_4" localSheetId="3">#REF!</definedName>
    <definedName name="Rekapitulace_3_4">#REF!</definedName>
    <definedName name="Rekapitulace_3_5" localSheetId="3">#REF!</definedName>
    <definedName name="Rekapitulace_3_5">#REF!</definedName>
    <definedName name="Rekapitulace_3_6" localSheetId="3">#REF!</definedName>
    <definedName name="Rekapitulace_3_6">#REF!</definedName>
    <definedName name="Rekapitulace_3_7" localSheetId="3">#REF!</definedName>
    <definedName name="Rekapitulace_3_7">#REF!</definedName>
    <definedName name="Rekapitulace_3_9" localSheetId="3">#REF!</definedName>
    <definedName name="Rekapitulace_3_9">#REF!</definedName>
    <definedName name="Rekapitulace_4" localSheetId="3">#REF!</definedName>
    <definedName name="Rekapitulace_4">#REF!</definedName>
    <definedName name="Rekapitulace_4_10" localSheetId="3">#REF!</definedName>
    <definedName name="Rekapitulace_4_10">#REF!</definedName>
    <definedName name="Rekapitulace_4_11" localSheetId="3">#REF!</definedName>
    <definedName name="Rekapitulace_4_11">#REF!</definedName>
    <definedName name="Rekapitulace_4_12" localSheetId="3">#REF!</definedName>
    <definedName name="Rekapitulace_4_12">#REF!</definedName>
    <definedName name="Rekapitulace_4_4" localSheetId="3">#REF!</definedName>
    <definedName name="Rekapitulace_4_4">#REF!</definedName>
    <definedName name="Rekapitulace_4_5" localSheetId="3">#REF!</definedName>
    <definedName name="Rekapitulace_4_5">#REF!</definedName>
    <definedName name="Rekapitulace_4_6" localSheetId="3">#REF!</definedName>
    <definedName name="Rekapitulace_4_6">#REF!</definedName>
    <definedName name="Rekapitulace_4_7" localSheetId="3">#REF!</definedName>
    <definedName name="Rekapitulace_4_7">#REF!</definedName>
    <definedName name="Rekapitulace_4_9" localSheetId="3">#REF!</definedName>
    <definedName name="Rekapitulace_4_9">#REF!</definedName>
    <definedName name="Rekapitulace_5" localSheetId="3">#REF!</definedName>
    <definedName name="Rekapitulace_5">#REF!</definedName>
    <definedName name="Rekapitulace_5_10" localSheetId="3">#REF!</definedName>
    <definedName name="Rekapitulace_5_10">#REF!</definedName>
    <definedName name="Rekapitulace_5_11" localSheetId="3">#REF!</definedName>
    <definedName name="Rekapitulace_5_11">#REF!</definedName>
    <definedName name="Rekapitulace_5_12" localSheetId="3">#REF!</definedName>
    <definedName name="Rekapitulace_5_12">#REF!</definedName>
    <definedName name="Rekapitulace_5_4" localSheetId="3">#REF!</definedName>
    <definedName name="Rekapitulace_5_4">#REF!</definedName>
    <definedName name="Rekapitulace_5_5" localSheetId="3">#REF!</definedName>
    <definedName name="Rekapitulace_5_5">#REF!</definedName>
    <definedName name="Rekapitulace_5_6" localSheetId="3">#REF!</definedName>
    <definedName name="Rekapitulace_5_6">#REF!</definedName>
    <definedName name="Rekapitulace_5_7" localSheetId="3">#REF!</definedName>
    <definedName name="Rekapitulace_5_7">#REF!</definedName>
    <definedName name="Rekapitulace_5_9" localSheetId="3">#REF!</definedName>
    <definedName name="Rekapitulace_5_9">#REF!</definedName>
    <definedName name="Rekapitulace_6" localSheetId="3">#REF!</definedName>
    <definedName name="Rekapitulace_6">#REF!</definedName>
    <definedName name="Rekapitulace_7" localSheetId="3">#REF!</definedName>
    <definedName name="Rekapitulace_7">#REF!</definedName>
    <definedName name="Rekapitulace_9" localSheetId="3">#REF!</definedName>
    <definedName name="Rekapitulace_9">#REF!</definedName>
    <definedName name="Rok_nabídky" localSheetId="3">#REF!</definedName>
    <definedName name="Rok_nabídky">#REF!</definedName>
    <definedName name="sk12_4" localSheetId="3">#REF!</definedName>
    <definedName name="sk12_4">#REF!</definedName>
    <definedName name="sk12_6" localSheetId="3">#REF!</definedName>
    <definedName name="sk12_6">#REF!</definedName>
    <definedName name="sk12_8" localSheetId="3">#REF!</definedName>
    <definedName name="sk12_8">#REF!</definedName>
    <definedName name="sk13_4" localSheetId="3">#REF!</definedName>
    <definedName name="sk13_4">#REF!</definedName>
    <definedName name="sk13_6" localSheetId="3">#REF!</definedName>
    <definedName name="sk13_6">#REF!</definedName>
    <definedName name="sk13_8" localSheetId="3">#REF!</definedName>
    <definedName name="sk13_8">#REF!</definedName>
    <definedName name="sk14_4" localSheetId="3">#REF!</definedName>
    <definedName name="sk14_4">#REF!</definedName>
    <definedName name="sk14_6" localSheetId="3">#REF!</definedName>
    <definedName name="sk14_6">#REF!</definedName>
    <definedName name="sk14_8" localSheetId="3">#REF!</definedName>
    <definedName name="sk14_8">#REF!</definedName>
    <definedName name="sk16_nepl" localSheetId="3">#REF!</definedName>
    <definedName name="sk16_nepl">#REF!</definedName>
    <definedName name="sk16_pl" localSheetId="3">#REF!</definedName>
    <definedName name="sk16_pl">#REF!</definedName>
    <definedName name="sk17_5" localSheetId="3">#REF!</definedName>
    <definedName name="sk17_5">#REF!</definedName>
    <definedName name="sk17_6" localSheetId="3">#REF!</definedName>
    <definedName name="sk17_6">#REF!</definedName>
    <definedName name="sk17_8" localSheetId="3">#REF!</definedName>
    <definedName name="sk17_8">#REF!</definedName>
    <definedName name="sk19_4" localSheetId="3">#REF!</definedName>
    <definedName name="sk19_4">#REF!</definedName>
    <definedName name="sk19_6" localSheetId="3">#REF!</definedName>
    <definedName name="sk19_6">#REF!</definedName>
    <definedName name="sk19_8" localSheetId="3">#REF!</definedName>
    <definedName name="sk19_8">#REF!</definedName>
    <definedName name="Smlouva" localSheetId="3">#REF!</definedName>
    <definedName name="Smlouva">#REF!</definedName>
    <definedName name="Smlouva_10" localSheetId="3">#REF!</definedName>
    <definedName name="Smlouva_10">#REF!</definedName>
    <definedName name="Smlouva_11" localSheetId="3">#REF!</definedName>
    <definedName name="Smlouva_11">#REF!</definedName>
    <definedName name="Smlouva_12" localSheetId="3">#REF!</definedName>
    <definedName name="Smlouva_12">#REF!</definedName>
    <definedName name="Smlouva_3" localSheetId="3">#REF!</definedName>
    <definedName name="Smlouva_3">#REF!</definedName>
    <definedName name="Smlouva_3_10" localSheetId="3">#REF!</definedName>
    <definedName name="Smlouva_3_10">#REF!</definedName>
    <definedName name="Smlouva_3_11" localSheetId="3">#REF!</definedName>
    <definedName name="Smlouva_3_11">#REF!</definedName>
    <definedName name="Smlouva_3_12" localSheetId="3">#REF!</definedName>
    <definedName name="Smlouva_3_12">#REF!</definedName>
    <definedName name="Smlouva_3_4" localSheetId="3">#REF!</definedName>
    <definedName name="Smlouva_3_4">#REF!</definedName>
    <definedName name="Smlouva_3_5" localSheetId="3">#REF!</definedName>
    <definedName name="Smlouva_3_5">#REF!</definedName>
    <definedName name="Smlouva_3_6" localSheetId="3">#REF!</definedName>
    <definedName name="Smlouva_3_6">#REF!</definedName>
    <definedName name="Smlouva_3_7" localSheetId="3">#REF!</definedName>
    <definedName name="Smlouva_3_7">#REF!</definedName>
    <definedName name="Smlouva_3_9" localSheetId="3">#REF!</definedName>
    <definedName name="Smlouva_3_9">#REF!</definedName>
    <definedName name="Smlouva_4" localSheetId="3">#REF!</definedName>
    <definedName name="Smlouva_4">#REF!</definedName>
    <definedName name="Smlouva_4_10" localSheetId="3">#REF!</definedName>
    <definedName name="Smlouva_4_10">#REF!</definedName>
    <definedName name="Smlouva_4_11" localSheetId="3">#REF!</definedName>
    <definedName name="Smlouva_4_11">#REF!</definedName>
    <definedName name="Smlouva_4_12" localSheetId="3">#REF!</definedName>
    <definedName name="Smlouva_4_12">#REF!</definedName>
    <definedName name="Smlouva_4_4" localSheetId="3">#REF!</definedName>
    <definedName name="Smlouva_4_4">#REF!</definedName>
    <definedName name="Smlouva_4_5" localSheetId="3">#REF!</definedName>
    <definedName name="Smlouva_4_5">#REF!</definedName>
    <definedName name="Smlouva_4_6" localSheetId="3">#REF!</definedName>
    <definedName name="Smlouva_4_6">#REF!</definedName>
    <definedName name="Smlouva_4_7" localSheetId="3">#REF!</definedName>
    <definedName name="Smlouva_4_7">#REF!</definedName>
    <definedName name="Smlouva_4_9" localSheetId="3">#REF!</definedName>
    <definedName name="Smlouva_4_9">#REF!</definedName>
    <definedName name="Smlouva_5" localSheetId="3">#REF!</definedName>
    <definedName name="Smlouva_5">#REF!</definedName>
    <definedName name="Smlouva_5_10" localSheetId="3">#REF!</definedName>
    <definedName name="Smlouva_5_10">#REF!</definedName>
    <definedName name="Smlouva_5_11" localSheetId="3">#REF!</definedName>
    <definedName name="Smlouva_5_11">#REF!</definedName>
    <definedName name="Smlouva_5_12" localSheetId="3">#REF!</definedName>
    <definedName name="Smlouva_5_12">#REF!</definedName>
    <definedName name="Smlouva_5_4" localSheetId="3">#REF!</definedName>
    <definedName name="Smlouva_5_4">#REF!</definedName>
    <definedName name="Smlouva_5_5" localSheetId="3">#REF!</definedName>
    <definedName name="Smlouva_5_5">#REF!</definedName>
    <definedName name="Smlouva_5_6" localSheetId="3">#REF!</definedName>
    <definedName name="Smlouva_5_6">#REF!</definedName>
    <definedName name="Smlouva_5_7" localSheetId="3">#REF!</definedName>
    <definedName name="Smlouva_5_7">#REF!</definedName>
    <definedName name="Smlouva_5_9" localSheetId="3">#REF!</definedName>
    <definedName name="Smlouva_5_9">#REF!</definedName>
    <definedName name="Smlouva_6" localSheetId="3">#REF!</definedName>
    <definedName name="Smlouva_6">#REF!</definedName>
    <definedName name="Smlouva_7" localSheetId="3">#REF!</definedName>
    <definedName name="Smlouva_7">#REF!</definedName>
    <definedName name="Smlouva_9" localSheetId="3">#REF!</definedName>
    <definedName name="Smlouva_9">#REF!</definedName>
    <definedName name="Soucet1PP" localSheetId="3">#REF!</definedName>
    <definedName name="Soucet1PP">#REF!</definedName>
    <definedName name="Specifikace" localSheetId="3">#REF!</definedName>
    <definedName name="Specifikace">#REF!</definedName>
    <definedName name="Stredisko" localSheetId="3">#REF!</definedName>
    <definedName name="Stredisko">#REF!</definedName>
    <definedName name="Stredisko_10" localSheetId="3">#REF!</definedName>
    <definedName name="Stredisko_10">#REF!</definedName>
    <definedName name="Stredisko_11" localSheetId="3">#REF!</definedName>
    <definedName name="Stredisko_11">#REF!</definedName>
    <definedName name="Stredisko_12" localSheetId="3">#REF!</definedName>
    <definedName name="Stredisko_12">#REF!</definedName>
    <definedName name="Stredisko_3" localSheetId="3">#REF!</definedName>
    <definedName name="Stredisko_3">#REF!</definedName>
    <definedName name="Stredisko_3_10" localSheetId="3">#REF!</definedName>
    <definedName name="Stredisko_3_10">#REF!</definedName>
    <definedName name="Stredisko_3_11" localSheetId="3">#REF!</definedName>
    <definedName name="Stredisko_3_11">#REF!</definedName>
    <definedName name="Stredisko_3_12" localSheetId="3">#REF!</definedName>
    <definedName name="Stredisko_3_12">#REF!</definedName>
    <definedName name="Stredisko_3_4" localSheetId="3">#REF!</definedName>
    <definedName name="Stredisko_3_4">#REF!</definedName>
    <definedName name="Stredisko_3_5" localSheetId="3">#REF!</definedName>
    <definedName name="Stredisko_3_5">#REF!</definedName>
    <definedName name="Stredisko_3_6" localSheetId="3">#REF!</definedName>
    <definedName name="Stredisko_3_6">#REF!</definedName>
    <definedName name="Stredisko_3_7" localSheetId="3">#REF!</definedName>
    <definedName name="Stredisko_3_7">#REF!</definedName>
    <definedName name="Stredisko_3_9" localSheetId="3">#REF!</definedName>
    <definedName name="Stredisko_3_9">#REF!</definedName>
    <definedName name="Stredisko_4" localSheetId="3">#REF!</definedName>
    <definedName name="Stredisko_4">#REF!</definedName>
    <definedName name="Stredisko_4_10" localSheetId="3">#REF!</definedName>
    <definedName name="Stredisko_4_10">#REF!</definedName>
    <definedName name="Stredisko_4_11" localSheetId="3">#REF!</definedName>
    <definedName name="Stredisko_4_11">#REF!</definedName>
    <definedName name="Stredisko_4_12" localSheetId="3">#REF!</definedName>
    <definedName name="Stredisko_4_12">#REF!</definedName>
    <definedName name="Stredisko_4_4" localSheetId="3">#REF!</definedName>
    <definedName name="Stredisko_4_4">#REF!</definedName>
    <definedName name="Stredisko_4_5" localSheetId="3">#REF!</definedName>
    <definedName name="Stredisko_4_5">#REF!</definedName>
    <definedName name="Stredisko_4_6" localSheetId="3">#REF!</definedName>
    <definedName name="Stredisko_4_6">#REF!</definedName>
    <definedName name="Stredisko_4_7" localSheetId="3">#REF!</definedName>
    <definedName name="Stredisko_4_7">#REF!</definedName>
    <definedName name="Stredisko_4_9" localSheetId="3">#REF!</definedName>
    <definedName name="Stredisko_4_9">#REF!</definedName>
    <definedName name="Stredisko_5" localSheetId="3">#REF!</definedName>
    <definedName name="Stredisko_5">#REF!</definedName>
    <definedName name="Stredisko_5_10" localSheetId="3">#REF!</definedName>
    <definedName name="Stredisko_5_10">#REF!</definedName>
    <definedName name="Stredisko_5_11" localSheetId="3">#REF!</definedName>
    <definedName name="Stredisko_5_11">#REF!</definedName>
    <definedName name="Stredisko_5_12" localSheetId="3">#REF!</definedName>
    <definedName name="Stredisko_5_12">#REF!</definedName>
    <definedName name="Stredisko_5_4" localSheetId="3">#REF!</definedName>
    <definedName name="Stredisko_5_4">#REF!</definedName>
    <definedName name="Stredisko_5_5" localSheetId="3">#REF!</definedName>
    <definedName name="Stredisko_5_5">#REF!</definedName>
    <definedName name="Stredisko_5_6" localSheetId="3">#REF!</definedName>
    <definedName name="Stredisko_5_6">#REF!</definedName>
    <definedName name="Stredisko_5_7" localSheetId="3">#REF!</definedName>
    <definedName name="Stredisko_5_7">#REF!</definedName>
    <definedName name="Stredisko_5_9" localSheetId="3">#REF!</definedName>
    <definedName name="Stredisko_5_9">#REF!</definedName>
    <definedName name="Stredisko_6" localSheetId="3">#REF!</definedName>
    <definedName name="Stredisko_6">#REF!</definedName>
    <definedName name="Stredisko_7" localSheetId="3">#REF!</definedName>
    <definedName name="Stredisko_7">#REF!</definedName>
    <definedName name="Stredisko_9" localSheetId="3">#REF!</definedName>
    <definedName name="Stredisko_9">#REF!</definedName>
    <definedName name="Svitidla" localSheetId="3">#REF!</definedName>
    <definedName name="Svitidla">#REF!</definedName>
    <definedName name="Telefon" localSheetId="3">#REF!</definedName>
    <definedName name="Telefon">#REF!</definedName>
    <definedName name="Telefon_10" localSheetId="3">#REF!</definedName>
    <definedName name="Telefon_10">#REF!</definedName>
    <definedName name="Telefon_11" localSheetId="3">#REF!</definedName>
    <definedName name="Telefon_11">#REF!</definedName>
    <definedName name="Telefon_12" localSheetId="3">#REF!</definedName>
    <definedName name="Telefon_12">#REF!</definedName>
    <definedName name="Telefon_3" localSheetId="3">#REF!</definedName>
    <definedName name="Telefon_3">#REF!</definedName>
    <definedName name="Telefon_3_10" localSheetId="3">#REF!</definedName>
    <definedName name="Telefon_3_10">#REF!</definedName>
    <definedName name="Telefon_3_11" localSheetId="3">#REF!</definedName>
    <definedName name="Telefon_3_11">#REF!</definedName>
    <definedName name="Telefon_3_12" localSheetId="3">#REF!</definedName>
    <definedName name="Telefon_3_12">#REF!</definedName>
    <definedName name="Telefon_3_4" localSheetId="3">#REF!</definedName>
    <definedName name="Telefon_3_4">#REF!</definedName>
    <definedName name="Telefon_3_5" localSheetId="3">#REF!</definedName>
    <definedName name="Telefon_3_5">#REF!</definedName>
    <definedName name="Telefon_3_6" localSheetId="3">#REF!</definedName>
    <definedName name="Telefon_3_6">#REF!</definedName>
    <definedName name="Telefon_3_7" localSheetId="3">#REF!</definedName>
    <definedName name="Telefon_3_7">#REF!</definedName>
    <definedName name="Telefon_3_9" localSheetId="3">#REF!</definedName>
    <definedName name="Telefon_3_9">#REF!</definedName>
    <definedName name="Telefon_4" localSheetId="3">#REF!</definedName>
    <definedName name="Telefon_4">#REF!</definedName>
    <definedName name="Telefon_4_10" localSheetId="3">#REF!</definedName>
    <definedName name="Telefon_4_10">#REF!</definedName>
    <definedName name="Telefon_4_11" localSheetId="3">#REF!</definedName>
    <definedName name="Telefon_4_11">#REF!</definedName>
    <definedName name="Telefon_4_12" localSheetId="3">#REF!</definedName>
    <definedName name="Telefon_4_12">#REF!</definedName>
    <definedName name="Telefon_4_4" localSheetId="3">#REF!</definedName>
    <definedName name="Telefon_4_4">#REF!</definedName>
    <definedName name="Telefon_4_5" localSheetId="3">#REF!</definedName>
    <definedName name="Telefon_4_5">#REF!</definedName>
    <definedName name="Telefon_4_6" localSheetId="3">#REF!</definedName>
    <definedName name="Telefon_4_6">#REF!</definedName>
    <definedName name="Telefon_4_7" localSheetId="3">#REF!</definedName>
    <definedName name="Telefon_4_7">#REF!</definedName>
    <definedName name="Telefon_4_9" localSheetId="3">#REF!</definedName>
    <definedName name="Telefon_4_9">#REF!</definedName>
    <definedName name="Telefon_5" localSheetId="3">#REF!</definedName>
    <definedName name="Telefon_5">#REF!</definedName>
    <definedName name="Telefon_5_10" localSheetId="3">#REF!</definedName>
    <definedName name="Telefon_5_10">#REF!</definedName>
    <definedName name="Telefon_5_11" localSheetId="3">#REF!</definedName>
    <definedName name="Telefon_5_11">#REF!</definedName>
    <definedName name="Telefon_5_12" localSheetId="3">#REF!</definedName>
    <definedName name="Telefon_5_12">#REF!</definedName>
    <definedName name="Telefon_5_4" localSheetId="3">#REF!</definedName>
    <definedName name="Telefon_5_4">#REF!</definedName>
    <definedName name="Telefon_5_5" localSheetId="3">#REF!</definedName>
    <definedName name="Telefon_5_5">#REF!</definedName>
    <definedName name="Telefon_5_6" localSheetId="3">#REF!</definedName>
    <definedName name="Telefon_5_6">#REF!</definedName>
    <definedName name="Telefon_5_7" localSheetId="3">#REF!</definedName>
    <definedName name="Telefon_5_7">#REF!</definedName>
    <definedName name="Telefon_5_9" localSheetId="3">#REF!</definedName>
    <definedName name="Telefon_5_9">#REF!</definedName>
    <definedName name="Telefon_6" localSheetId="3">#REF!</definedName>
    <definedName name="Telefon_6">#REF!</definedName>
    <definedName name="Telefon_7" localSheetId="3">#REF!</definedName>
    <definedName name="Telefon_7">#REF!</definedName>
    <definedName name="Telefon_9" localSheetId="3">#REF!</definedName>
    <definedName name="Telefon_9">#REF!</definedName>
    <definedName name="TerminDodani" localSheetId="3">#REF!</definedName>
    <definedName name="TerminDodani">#REF!</definedName>
    <definedName name="TerminDodani_10" localSheetId="3">#REF!</definedName>
    <definedName name="TerminDodani_10">#REF!</definedName>
    <definedName name="TerminDodani_11" localSheetId="3">#REF!</definedName>
    <definedName name="TerminDodani_11">#REF!</definedName>
    <definedName name="TerminDodani_12" localSheetId="3">#REF!</definedName>
    <definedName name="TerminDodani_12">#REF!</definedName>
    <definedName name="TerminDodani_3" localSheetId="3">#REF!</definedName>
    <definedName name="TerminDodani_3">#REF!</definedName>
    <definedName name="TerminDodani_3_10" localSheetId="3">#REF!</definedName>
    <definedName name="TerminDodani_3_10">#REF!</definedName>
    <definedName name="TerminDodani_3_11" localSheetId="3">#REF!</definedName>
    <definedName name="TerminDodani_3_11">#REF!</definedName>
    <definedName name="TerminDodani_3_12" localSheetId="3">#REF!</definedName>
    <definedName name="TerminDodani_3_12">#REF!</definedName>
    <definedName name="TerminDodani_3_4" localSheetId="3">#REF!</definedName>
    <definedName name="TerminDodani_3_4">#REF!</definedName>
    <definedName name="TerminDodani_3_5" localSheetId="3">#REF!</definedName>
    <definedName name="TerminDodani_3_5">#REF!</definedName>
    <definedName name="TerminDodani_3_6" localSheetId="3">#REF!</definedName>
    <definedName name="TerminDodani_3_6">#REF!</definedName>
    <definedName name="TerminDodani_3_7" localSheetId="3">#REF!</definedName>
    <definedName name="TerminDodani_3_7">#REF!</definedName>
    <definedName name="TerminDodani_3_9" localSheetId="3">#REF!</definedName>
    <definedName name="TerminDodani_3_9">#REF!</definedName>
    <definedName name="TerminDodani_4" localSheetId="3">#REF!</definedName>
    <definedName name="TerminDodani_4">#REF!</definedName>
    <definedName name="TerminDodani_4_10" localSheetId="3">#REF!</definedName>
    <definedName name="TerminDodani_4_10">#REF!</definedName>
    <definedName name="TerminDodani_4_11" localSheetId="3">#REF!</definedName>
    <definedName name="TerminDodani_4_11">#REF!</definedName>
    <definedName name="TerminDodani_4_12" localSheetId="3">#REF!</definedName>
    <definedName name="TerminDodani_4_12">#REF!</definedName>
    <definedName name="TerminDodani_4_4" localSheetId="3">#REF!</definedName>
    <definedName name="TerminDodani_4_4">#REF!</definedName>
    <definedName name="TerminDodani_4_5" localSheetId="3">#REF!</definedName>
    <definedName name="TerminDodani_4_5">#REF!</definedName>
    <definedName name="TerminDodani_4_6" localSheetId="3">#REF!</definedName>
    <definedName name="TerminDodani_4_6">#REF!</definedName>
    <definedName name="TerminDodani_4_7" localSheetId="3">#REF!</definedName>
    <definedName name="TerminDodani_4_7">#REF!</definedName>
    <definedName name="TerminDodani_4_9" localSheetId="3">#REF!</definedName>
    <definedName name="TerminDodani_4_9">#REF!</definedName>
    <definedName name="TerminDodani_5" localSheetId="3">#REF!</definedName>
    <definedName name="TerminDodani_5">#REF!</definedName>
    <definedName name="TerminDodani_5_10" localSheetId="3">#REF!</definedName>
    <definedName name="TerminDodani_5_10">#REF!</definedName>
    <definedName name="TerminDodani_5_11" localSheetId="3">#REF!</definedName>
    <definedName name="TerminDodani_5_11">#REF!</definedName>
    <definedName name="TerminDodani_5_12" localSheetId="3">#REF!</definedName>
    <definedName name="TerminDodani_5_12">#REF!</definedName>
    <definedName name="TerminDodani_5_4" localSheetId="3">#REF!</definedName>
    <definedName name="TerminDodani_5_4">#REF!</definedName>
    <definedName name="TerminDodani_5_5" localSheetId="3">#REF!</definedName>
    <definedName name="TerminDodani_5_5">#REF!</definedName>
    <definedName name="TerminDodani_5_6" localSheetId="3">#REF!</definedName>
    <definedName name="TerminDodani_5_6">#REF!</definedName>
    <definedName name="TerminDodani_5_7" localSheetId="3">#REF!</definedName>
    <definedName name="TerminDodani_5_7">#REF!</definedName>
    <definedName name="TerminDodani_5_9" localSheetId="3">#REF!</definedName>
    <definedName name="TerminDodani_5_9">#REF!</definedName>
    <definedName name="TerminDodani_6" localSheetId="3">#REF!</definedName>
    <definedName name="TerminDodani_6">#REF!</definedName>
    <definedName name="TerminDodani_7" localSheetId="3">#REF!</definedName>
    <definedName name="TerminDodani_7">#REF!</definedName>
    <definedName name="TerminDodani_9" localSheetId="3">#REF!</definedName>
    <definedName name="TerminDodani_9">#REF!</definedName>
    <definedName name="TextVlastniAJ" localSheetId="3">#REF!</definedName>
    <definedName name="TextVlastniAJ">#REF!</definedName>
    <definedName name="TextVlastniAJ_10" localSheetId="3">#REF!</definedName>
    <definedName name="TextVlastniAJ_10">#REF!</definedName>
    <definedName name="TextVlastniAJ_11" localSheetId="3">#REF!</definedName>
    <definedName name="TextVlastniAJ_11">#REF!</definedName>
    <definedName name="TextVlastniAJ_12" localSheetId="3">#REF!</definedName>
    <definedName name="TextVlastniAJ_12">#REF!</definedName>
    <definedName name="TextVlastniAJ_3" localSheetId="3">#REF!</definedName>
    <definedName name="TextVlastniAJ_3">#REF!</definedName>
    <definedName name="TextVlastniAJ_3_10" localSheetId="3">#REF!</definedName>
    <definedName name="TextVlastniAJ_3_10">#REF!</definedName>
    <definedName name="TextVlastniAJ_3_11" localSheetId="3">#REF!</definedName>
    <definedName name="TextVlastniAJ_3_11">#REF!</definedName>
    <definedName name="TextVlastniAJ_3_12" localSheetId="3">#REF!</definedName>
    <definedName name="TextVlastniAJ_3_12">#REF!</definedName>
    <definedName name="TextVlastniAJ_3_4" localSheetId="3">#REF!</definedName>
    <definedName name="TextVlastniAJ_3_4">#REF!</definedName>
    <definedName name="TextVlastniAJ_3_5" localSheetId="3">#REF!</definedName>
    <definedName name="TextVlastniAJ_3_5">#REF!</definedName>
    <definedName name="TextVlastniAJ_3_6" localSheetId="3">#REF!</definedName>
    <definedName name="TextVlastniAJ_3_6">#REF!</definedName>
    <definedName name="TextVlastniAJ_3_7" localSheetId="3">#REF!</definedName>
    <definedName name="TextVlastniAJ_3_7">#REF!</definedName>
    <definedName name="TextVlastniAJ_3_9" localSheetId="3">#REF!</definedName>
    <definedName name="TextVlastniAJ_3_9">#REF!</definedName>
    <definedName name="TextVlastniAJ_4" localSheetId="3">#REF!</definedName>
    <definedName name="TextVlastniAJ_4">#REF!</definedName>
    <definedName name="TextVlastniAJ_4_10" localSheetId="3">#REF!</definedName>
    <definedName name="TextVlastniAJ_4_10">#REF!</definedName>
    <definedName name="TextVlastniAJ_4_11" localSheetId="3">#REF!</definedName>
    <definedName name="TextVlastniAJ_4_11">#REF!</definedName>
    <definedName name="TextVlastniAJ_4_12" localSheetId="3">#REF!</definedName>
    <definedName name="TextVlastniAJ_4_12">#REF!</definedName>
    <definedName name="TextVlastniAJ_4_4" localSheetId="3">#REF!</definedName>
    <definedName name="TextVlastniAJ_4_4">#REF!</definedName>
    <definedName name="TextVlastniAJ_4_5" localSheetId="3">#REF!</definedName>
    <definedName name="TextVlastniAJ_4_5">#REF!</definedName>
    <definedName name="TextVlastniAJ_4_6" localSheetId="3">#REF!</definedName>
    <definedName name="TextVlastniAJ_4_6">#REF!</definedName>
    <definedName name="TextVlastniAJ_4_7" localSheetId="3">#REF!</definedName>
    <definedName name="TextVlastniAJ_4_7">#REF!</definedName>
    <definedName name="TextVlastniAJ_4_9" localSheetId="3">#REF!</definedName>
    <definedName name="TextVlastniAJ_4_9">#REF!</definedName>
    <definedName name="TextVlastniAJ_5" localSheetId="3">#REF!</definedName>
    <definedName name="TextVlastniAJ_5">#REF!</definedName>
    <definedName name="TextVlastniAJ_5_10" localSheetId="3">#REF!</definedName>
    <definedName name="TextVlastniAJ_5_10">#REF!</definedName>
    <definedName name="TextVlastniAJ_5_11" localSheetId="3">#REF!</definedName>
    <definedName name="TextVlastniAJ_5_11">#REF!</definedName>
    <definedName name="TextVlastniAJ_5_12" localSheetId="3">#REF!</definedName>
    <definedName name="TextVlastniAJ_5_12">#REF!</definedName>
    <definedName name="TextVlastniAJ_5_4" localSheetId="3">#REF!</definedName>
    <definedName name="TextVlastniAJ_5_4">#REF!</definedName>
    <definedName name="TextVlastniAJ_5_5" localSheetId="3">#REF!</definedName>
    <definedName name="TextVlastniAJ_5_5">#REF!</definedName>
    <definedName name="TextVlastniAJ_5_6" localSheetId="3">#REF!</definedName>
    <definedName name="TextVlastniAJ_5_6">#REF!</definedName>
    <definedName name="TextVlastniAJ_5_7" localSheetId="3">#REF!</definedName>
    <definedName name="TextVlastniAJ_5_7">#REF!</definedName>
    <definedName name="TextVlastniAJ_5_9" localSheetId="3">#REF!</definedName>
    <definedName name="TextVlastniAJ_5_9">#REF!</definedName>
    <definedName name="TextVlastniAJ_6" localSheetId="3">#REF!</definedName>
    <definedName name="TextVlastniAJ_6">#REF!</definedName>
    <definedName name="TextVlastniAJ_7" localSheetId="3">#REF!</definedName>
    <definedName name="TextVlastniAJ_7">#REF!</definedName>
    <definedName name="TextVlastniAJ_9" localSheetId="3">#REF!</definedName>
    <definedName name="TextVlastniAJ_9">#REF!</definedName>
    <definedName name="TextVlastniCZ" localSheetId="3">#REF!</definedName>
    <definedName name="TextVlastniCZ">#REF!</definedName>
    <definedName name="TextVlastniCZ_10" localSheetId="3">#REF!</definedName>
    <definedName name="TextVlastniCZ_10">#REF!</definedName>
    <definedName name="TextVlastniCZ_11" localSheetId="3">#REF!</definedName>
    <definedName name="TextVlastniCZ_11">#REF!</definedName>
    <definedName name="TextVlastniCZ_12" localSheetId="3">#REF!</definedName>
    <definedName name="TextVlastniCZ_12">#REF!</definedName>
    <definedName name="TextVlastniCZ_3" localSheetId="3">#REF!</definedName>
    <definedName name="TextVlastniCZ_3">#REF!</definedName>
    <definedName name="TextVlastniCZ_3_10" localSheetId="3">#REF!</definedName>
    <definedName name="TextVlastniCZ_3_10">#REF!</definedName>
    <definedName name="TextVlastniCZ_3_11" localSheetId="3">#REF!</definedName>
    <definedName name="TextVlastniCZ_3_11">#REF!</definedName>
    <definedName name="TextVlastniCZ_3_12" localSheetId="3">#REF!</definedName>
    <definedName name="TextVlastniCZ_3_12">#REF!</definedName>
    <definedName name="TextVlastniCZ_3_4" localSheetId="3">#REF!</definedName>
    <definedName name="TextVlastniCZ_3_4">#REF!</definedName>
    <definedName name="TextVlastniCZ_3_5" localSheetId="3">#REF!</definedName>
    <definedName name="TextVlastniCZ_3_5">#REF!</definedName>
    <definedName name="TextVlastniCZ_3_6" localSheetId="3">#REF!</definedName>
    <definedName name="TextVlastniCZ_3_6">#REF!</definedName>
    <definedName name="TextVlastniCZ_3_7" localSheetId="3">#REF!</definedName>
    <definedName name="TextVlastniCZ_3_7">#REF!</definedName>
    <definedName name="TextVlastniCZ_3_9" localSheetId="3">#REF!</definedName>
    <definedName name="TextVlastniCZ_3_9">#REF!</definedName>
    <definedName name="TextVlastniCZ_4" localSheetId="3">#REF!</definedName>
    <definedName name="TextVlastniCZ_4">#REF!</definedName>
    <definedName name="TextVlastniCZ_4_10" localSheetId="3">#REF!</definedName>
    <definedName name="TextVlastniCZ_4_10">#REF!</definedName>
    <definedName name="TextVlastniCZ_4_11" localSheetId="3">#REF!</definedName>
    <definedName name="TextVlastniCZ_4_11">#REF!</definedName>
    <definedName name="TextVlastniCZ_4_12" localSheetId="3">#REF!</definedName>
    <definedName name="TextVlastniCZ_4_12">#REF!</definedName>
    <definedName name="TextVlastniCZ_4_4" localSheetId="3">#REF!</definedName>
    <definedName name="TextVlastniCZ_4_4">#REF!</definedName>
    <definedName name="TextVlastniCZ_4_5" localSheetId="3">#REF!</definedName>
    <definedName name="TextVlastniCZ_4_5">#REF!</definedName>
    <definedName name="TextVlastniCZ_4_6" localSheetId="3">#REF!</definedName>
    <definedName name="TextVlastniCZ_4_6">#REF!</definedName>
    <definedName name="TextVlastniCZ_4_7" localSheetId="3">#REF!</definedName>
    <definedName name="TextVlastniCZ_4_7">#REF!</definedName>
    <definedName name="TextVlastniCZ_4_9" localSheetId="3">#REF!</definedName>
    <definedName name="TextVlastniCZ_4_9">#REF!</definedName>
    <definedName name="TextVlastniCZ_5" localSheetId="3">#REF!</definedName>
    <definedName name="TextVlastniCZ_5">#REF!</definedName>
    <definedName name="TextVlastniCZ_5_10" localSheetId="3">#REF!</definedName>
    <definedName name="TextVlastniCZ_5_10">#REF!</definedName>
    <definedName name="TextVlastniCZ_5_11" localSheetId="3">#REF!</definedName>
    <definedName name="TextVlastniCZ_5_11">#REF!</definedName>
    <definedName name="TextVlastniCZ_5_12" localSheetId="3">#REF!</definedName>
    <definedName name="TextVlastniCZ_5_12">#REF!</definedName>
    <definedName name="TextVlastniCZ_5_4" localSheetId="3">#REF!</definedName>
    <definedName name="TextVlastniCZ_5_4">#REF!</definedName>
    <definedName name="TextVlastniCZ_5_5" localSheetId="3">#REF!</definedName>
    <definedName name="TextVlastniCZ_5_5">#REF!</definedName>
    <definedName name="TextVlastniCZ_5_6" localSheetId="3">#REF!</definedName>
    <definedName name="TextVlastniCZ_5_6">#REF!</definedName>
    <definedName name="TextVlastniCZ_5_7" localSheetId="3">#REF!</definedName>
    <definedName name="TextVlastniCZ_5_7">#REF!</definedName>
    <definedName name="TextVlastniCZ_5_9" localSheetId="3">#REF!</definedName>
    <definedName name="TextVlastniCZ_5_9">#REF!</definedName>
    <definedName name="TextVlastniCZ_6" localSheetId="3">#REF!</definedName>
    <definedName name="TextVlastniCZ_6">#REF!</definedName>
    <definedName name="TextVlastniCZ_7" localSheetId="3">#REF!</definedName>
    <definedName name="TextVlastniCZ_7">#REF!</definedName>
    <definedName name="TextVlastniCZ_9" localSheetId="3">#REF!</definedName>
    <definedName name="TextVlastniCZ_9">#REF!</definedName>
    <definedName name="Typ" localSheetId="3">([1]MAR!$C$257:$C$300,[1]MAR!$C$63:$C$248)</definedName>
    <definedName name="Typ">([2]MAR!$C$257:$C$300,[2]MAR!$C$63:$C$248)</definedName>
    <definedName name="XXXXXXXXXXXXXXXXXXXXXXXXXXXXXXXXX">#REF!</definedName>
    <definedName name="Zakaznik" localSheetId="3">#REF!</definedName>
    <definedName name="Zakaznik">#REF!</definedName>
    <definedName name="Zakaznik_10" localSheetId="3">#REF!</definedName>
    <definedName name="Zakaznik_10">#REF!</definedName>
    <definedName name="Zakaznik_11" localSheetId="3">#REF!</definedName>
    <definedName name="Zakaznik_11">#REF!</definedName>
    <definedName name="Zakaznik_12" localSheetId="3">#REF!</definedName>
    <definedName name="Zakaznik_12">#REF!</definedName>
    <definedName name="Zakaznik_3" localSheetId="3">#REF!</definedName>
    <definedName name="Zakaznik_3">#REF!</definedName>
    <definedName name="Zakaznik_3_10" localSheetId="3">#REF!</definedName>
    <definedName name="Zakaznik_3_10">#REF!</definedName>
    <definedName name="Zakaznik_3_11" localSheetId="3">#REF!</definedName>
    <definedName name="Zakaznik_3_11">#REF!</definedName>
    <definedName name="Zakaznik_3_12" localSheetId="3">#REF!</definedName>
    <definedName name="Zakaznik_3_12">#REF!</definedName>
    <definedName name="Zakaznik_3_4" localSheetId="3">#REF!</definedName>
    <definedName name="Zakaznik_3_4">#REF!</definedName>
    <definedName name="Zakaznik_3_5" localSheetId="3">#REF!</definedName>
    <definedName name="Zakaznik_3_5">#REF!</definedName>
    <definedName name="Zakaznik_3_6" localSheetId="3">#REF!</definedName>
    <definedName name="Zakaznik_3_6">#REF!</definedName>
    <definedName name="Zakaznik_3_7" localSheetId="3">#REF!</definedName>
    <definedName name="Zakaznik_3_7">#REF!</definedName>
    <definedName name="Zakaznik_3_9" localSheetId="3">#REF!</definedName>
    <definedName name="Zakaznik_3_9">#REF!</definedName>
    <definedName name="Zakaznik_4" localSheetId="3">#REF!</definedName>
    <definedName name="Zakaznik_4">#REF!</definedName>
    <definedName name="Zakaznik_4_10" localSheetId="3">#REF!</definedName>
    <definedName name="Zakaznik_4_10">#REF!</definedName>
    <definedName name="Zakaznik_4_11" localSheetId="3">#REF!</definedName>
    <definedName name="Zakaznik_4_11">#REF!</definedName>
    <definedName name="Zakaznik_4_12" localSheetId="3">#REF!</definedName>
    <definedName name="Zakaznik_4_12">#REF!</definedName>
    <definedName name="Zakaznik_4_4" localSheetId="3">#REF!</definedName>
    <definedName name="Zakaznik_4_4">#REF!</definedName>
    <definedName name="Zakaznik_4_5" localSheetId="3">#REF!</definedName>
    <definedName name="Zakaznik_4_5">#REF!</definedName>
    <definedName name="Zakaznik_4_6" localSheetId="3">#REF!</definedName>
    <definedName name="Zakaznik_4_6">#REF!</definedName>
    <definedName name="Zakaznik_4_7" localSheetId="3">#REF!</definedName>
    <definedName name="Zakaznik_4_7">#REF!</definedName>
    <definedName name="Zakaznik_4_9" localSheetId="3">#REF!</definedName>
    <definedName name="Zakaznik_4_9">#REF!</definedName>
    <definedName name="Zakaznik_5" localSheetId="3">#REF!</definedName>
    <definedName name="Zakaznik_5">#REF!</definedName>
    <definedName name="Zakaznik_5_10" localSheetId="3">#REF!</definedName>
    <definedName name="Zakaznik_5_10">#REF!</definedName>
    <definedName name="Zakaznik_5_11" localSheetId="3">#REF!</definedName>
    <definedName name="Zakaznik_5_11">#REF!</definedName>
    <definedName name="Zakaznik_5_12" localSheetId="3">#REF!</definedName>
    <definedName name="Zakaznik_5_12">#REF!</definedName>
    <definedName name="Zakaznik_5_4" localSheetId="3">#REF!</definedName>
    <definedName name="Zakaznik_5_4">#REF!</definedName>
    <definedName name="Zakaznik_5_5" localSheetId="3">#REF!</definedName>
    <definedName name="Zakaznik_5_5">#REF!</definedName>
    <definedName name="Zakaznik_5_6" localSheetId="3">#REF!</definedName>
    <definedName name="Zakaznik_5_6">#REF!</definedName>
    <definedName name="Zakaznik_5_7" localSheetId="3">#REF!</definedName>
    <definedName name="Zakaznik_5_7">#REF!</definedName>
    <definedName name="Zakaznik_5_9" localSheetId="3">#REF!</definedName>
    <definedName name="Zakaznik_5_9">#REF!</definedName>
    <definedName name="Zakaznik_6" localSheetId="3">#REF!</definedName>
    <definedName name="Zakaznik_6">#REF!</definedName>
    <definedName name="Zakaznik_7" localSheetId="3">#REF!</definedName>
    <definedName name="Zakaznik_7">#REF!</definedName>
    <definedName name="Zakaznik_9" localSheetId="3">#REF!</definedName>
    <definedName name="Zakaznik_9">#REF!</definedName>
    <definedName name="Zaloha" localSheetId="3">#REF!</definedName>
    <definedName name="Zaloha">#REF!</definedName>
    <definedName name="Zaloha_10" localSheetId="3">#REF!</definedName>
    <definedName name="Zaloha_10">#REF!</definedName>
    <definedName name="Zaloha_11" localSheetId="3">#REF!</definedName>
    <definedName name="Zaloha_11">#REF!</definedName>
    <definedName name="Zaloha_12" localSheetId="3">#REF!</definedName>
    <definedName name="Zaloha_12">#REF!</definedName>
    <definedName name="Zaloha_3" localSheetId="3">#REF!</definedName>
    <definedName name="Zaloha_3">#REF!</definedName>
    <definedName name="Zaloha_3_10" localSheetId="3">#REF!</definedName>
    <definedName name="Zaloha_3_10">#REF!</definedName>
    <definedName name="Zaloha_3_11" localSheetId="3">#REF!</definedName>
    <definedName name="Zaloha_3_11">#REF!</definedName>
    <definedName name="Zaloha_3_12" localSheetId="3">#REF!</definedName>
    <definedName name="Zaloha_3_12">#REF!</definedName>
    <definedName name="Zaloha_3_4" localSheetId="3">#REF!</definedName>
    <definedName name="Zaloha_3_4">#REF!</definedName>
    <definedName name="Zaloha_3_5" localSheetId="3">#REF!</definedName>
    <definedName name="Zaloha_3_5">#REF!</definedName>
    <definedName name="Zaloha_3_6" localSheetId="3">#REF!</definedName>
    <definedName name="Zaloha_3_6">#REF!</definedName>
    <definedName name="Zaloha_3_7" localSheetId="3">#REF!</definedName>
    <definedName name="Zaloha_3_7">#REF!</definedName>
    <definedName name="Zaloha_3_9" localSheetId="3">#REF!</definedName>
    <definedName name="Zaloha_3_9">#REF!</definedName>
    <definedName name="Zaloha_4" localSheetId="3">#REF!</definedName>
    <definedName name="Zaloha_4">#REF!</definedName>
    <definedName name="Zaloha_4_10" localSheetId="3">#REF!</definedName>
    <definedName name="Zaloha_4_10">#REF!</definedName>
    <definedName name="Zaloha_4_11" localSheetId="3">#REF!</definedName>
    <definedName name="Zaloha_4_11">#REF!</definedName>
    <definedName name="Zaloha_4_12" localSheetId="3">#REF!</definedName>
    <definedName name="Zaloha_4_12">#REF!</definedName>
    <definedName name="Zaloha_4_4" localSheetId="3">#REF!</definedName>
    <definedName name="Zaloha_4_4">#REF!</definedName>
    <definedName name="Zaloha_4_5" localSheetId="3">#REF!</definedName>
    <definedName name="Zaloha_4_5">#REF!</definedName>
    <definedName name="Zaloha_4_6" localSheetId="3">#REF!</definedName>
    <definedName name="Zaloha_4_6">#REF!</definedName>
    <definedName name="Zaloha_4_7" localSheetId="3">#REF!</definedName>
    <definedName name="Zaloha_4_7">#REF!</definedName>
    <definedName name="Zaloha_4_9" localSheetId="3">#REF!</definedName>
    <definedName name="Zaloha_4_9">#REF!</definedName>
    <definedName name="Zaloha_5" localSheetId="3">#REF!</definedName>
    <definedName name="Zaloha_5">#REF!</definedName>
    <definedName name="Zaloha_5_10" localSheetId="3">#REF!</definedName>
    <definedName name="Zaloha_5_10">#REF!</definedName>
    <definedName name="Zaloha_5_11" localSheetId="3">#REF!</definedName>
    <definedName name="Zaloha_5_11">#REF!</definedName>
    <definedName name="Zaloha_5_12" localSheetId="3">#REF!</definedName>
    <definedName name="Zaloha_5_12">#REF!</definedName>
    <definedName name="Zaloha_5_4" localSheetId="3">#REF!</definedName>
    <definedName name="Zaloha_5_4">#REF!</definedName>
    <definedName name="Zaloha_5_5" localSheetId="3">#REF!</definedName>
    <definedName name="Zaloha_5_5">#REF!</definedName>
    <definedName name="Zaloha_5_6" localSheetId="3">#REF!</definedName>
    <definedName name="Zaloha_5_6">#REF!</definedName>
    <definedName name="Zaloha_5_7" localSheetId="3">#REF!</definedName>
    <definedName name="Zaloha_5_7">#REF!</definedName>
    <definedName name="Zaloha_5_9" localSheetId="3">#REF!</definedName>
    <definedName name="Zaloha_5_9">#REF!</definedName>
    <definedName name="Zaloha_6" localSheetId="3">#REF!</definedName>
    <definedName name="Zaloha_6">#REF!</definedName>
    <definedName name="Zaloha_7" localSheetId="3">#REF!</definedName>
    <definedName name="Zaloha_7">#REF!</definedName>
    <definedName name="Zaloha_9" localSheetId="3">#REF!</definedName>
    <definedName name="Zaloha_9">#REF!</definedName>
    <definedName name="ZalohaCelkem" localSheetId="3">#REF!</definedName>
    <definedName name="ZalohaCelkem">#REF!</definedName>
    <definedName name="ZalohaCelkem_10" localSheetId="3">#REF!</definedName>
    <definedName name="ZalohaCelkem_10">#REF!</definedName>
    <definedName name="ZalohaCelkem_11" localSheetId="3">#REF!</definedName>
    <definedName name="ZalohaCelkem_11">#REF!</definedName>
    <definedName name="ZalohaCelkem_12" localSheetId="3">#REF!</definedName>
    <definedName name="ZalohaCelkem_12">#REF!</definedName>
    <definedName name="ZalohaCelkem_3" localSheetId="3">#REF!</definedName>
    <definedName name="ZalohaCelkem_3">#REF!</definedName>
    <definedName name="ZalohaCelkem_3_10" localSheetId="3">#REF!</definedName>
    <definedName name="ZalohaCelkem_3_10">#REF!</definedName>
    <definedName name="ZalohaCelkem_3_11" localSheetId="3">#REF!</definedName>
    <definedName name="ZalohaCelkem_3_11">#REF!</definedName>
    <definedName name="ZalohaCelkem_3_12" localSheetId="3">#REF!</definedName>
    <definedName name="ZalohaCelkem_3_12">#REF!</definedName>
    <definedName name="ZalohaCelkem_3_4" localSheetId="3">#REF!</definedName>
    <definedName name="ZalohaCelkem_3_4">#REF!</definedName>
    <definedName name="ZalohaCelkem_3_5" localSheetId="3">#REF!</definedName>
    <definedName name="ZalohaCelkem_3_5">#REF!</definedName>
    <definedName name="ZalohaCelkem_3_6" localSheetId="3">#REF!</definedName>
    <definedName name="ZalohaCelkem_3_6">#REF!</definedName>
    <definedName name="ZalohaCelkem_3_7" localSheetId="3">#REF!</definedName>
    <definedName name="ZalohaCelkem_3_7">#REF!</definedName>
    <definedName name="ZalohaCelkem_3_9" localSheetId="3">#REF!</definedName>
    <definedName name="ZalohaCelkem_3_9">#REF!</definedName>
    <definedName name="ZalohaCelkem_4" localSheetId="3">#REF!</definedName>
    <definedName name="ZalohaCelkem_4">#REF!</definedName>
    <definedName name="ZalohaCelkem_4_10" localSheetId="3">#REF!</definedName>
    <definedName name="ZalohaCelkem_4_10">#REF!</definedName>
    <definedName name="ZalohaCelkem_4_11" localSheetId="3">#REF!</definedName>
    <definedName name="ZalohaCelkem_4_11">#REF!</definedName>
    <definedName name="ZalohaCelkem_4_12" localSheetId="3">#REF!</definedName>
    <definedName name="ZalohaCelkem_4_12">#REF!</definedName>
    <definedName name="ZalohaCelkem_4_4" localSheetId="3">#REF!</definedName>
    <definedName name="ZalohaCelkem_4_4">#REF!</definedName>
    <definedName name="ZalohaCelkem_4_5" localSheetId="3">#REF!</definedName>
    <definedName name="ZalohaCelkem_4_5">#REF!</definedName>
    <definedName name="ZalohaCelkem_4_6" localSheetId="3">#REF!</definedName>
    <definedName name="ZalohaCelkem_4_6">#REF!</definedName>
    <definedName name="ZalohaCelkem_4_7" localSheetId="3">#REF!</definedName>
    <definedName name="ZalohaCelkem_4_7">#REF!</definedName>
    <definedName name="ZalohaCelkem_4_9" localSheetId="3">#REF!</definedName>
    <definedName name="ZalohaCelkem_4_9">#REF!</definedName>
    <definedName name="ZalohaCelkem_5" localSheetId="3">#REF!</definedName>
    <definedName name="ZalohaCelkem_5">#REF!</definedName>
    <definedName name="ZalohaCelkem_5_10" localSheetId="3">#REF!</definedName>
    <definedName name="ZalohaCelkem_5_10">#REF!</definedName>
    <definedName name="ZalohaCelkem_5_11" localSheetId="3">#REF!</definedName>
    <definedName name="ZalohaCelkem_5_11">#REF!</definedName>
    <definedName name="ZalohaCelkem_5_12" localSheetId="3">#REF!</definedName>
    <definedName name="ZalohaCelkem_5_12">#REF!</definedName>
    <definedName name="ZalohaCelkem_5_4" localSheetId="3">#REF!</definedName>
    <definedName name="ZalohaCelkem_5_4">#REF!</definedName>
    <definedName name="ZalohaCelkem_5_5" localSheetId="3">#REF!</definedName>
    <definedName name="ZalohaCelkem_5_5">#REF!</definedName>
    <definedName name="ZalohaCelkem_5_6" localSheetId="3">#REF!</definedName>
    <definedName name="ZalohaCelkem_5_6">#REF!</definedName>
    <definedName name="ZalohaCelkem_5_7" localSheetId="3">#REF!</definedName>
    <definedName name="ZalohaCelkem_5_7">#REF!</definedName>
    <definedName name="ZalohaCelkem_5_9" localSheetId="3">#REF!</definedName>
    <definedName name="ZalohaCelkem_5_9">#REF!</definedName>
    <definedName name="ZalohaCelkem_6" localSheetId="3">#REF!</definedName>
    <definedName name="ZalohaCelkem_6">#REF!</definedName>
    <definedName name="ZalohaCelkem_7" localSheetId="3">#REF!</definedName>
    <definedName name="ZalohaCelkem_7">#REF!</definedName>
    <definedName name="ZalohaCelkem_9" localSheetId="3">#REF!</definedName>
    <definedName name="ZalohaCelkem_9">#REF!</definedName>
    <definedName name="ZalohaRemove" localSheetId="3">#REF!</definedName>
    <definedName name="ZalohaRemove">#REF!</definedName>
    <definedName name="ZalohaRemove_10" localSheetId="3">#REF!</definedName>
    <definedName name="ZalohaRemove_10">#REF!</definedName>
    <definedName name="ZalohaRemove_11" localSheetId="3">#REF!</definedName>
    <definedName name="ZalohaRemove_11">#REF!</definedName>
    <definedName name="ZalohaRemove_12" localSheetId="3">#REF!</definedName>
    <definedName name="ZalohaRemove_12">#REF!</definedName>
    <definedName name="ZalohaRemove_3" localSheetId="3">#REF!</definedName>
    <definedName name="ZalohaRemove_3">#REF!</definedName>
    <definedName name="ZalohaRemove_3_10" localSheetId="3">#REF!</definedName>
    <definedName name="ZalohaRemove_3_10">#REF!</definedName>
    <definedName name="ZalohaRemove_3_11" localSheetId="3">#REF!</definedName>
    <definedName name="ZalohaRemove_3_11">#REF!</definedName>
    <definedName name="ZalohaRemove_3_12" localSheetId="3">#REF!</definedName>
    <definedName name="ZalohaRemove_3_12">#REF!</definedName>
    <definedName name="ZalohaRemove_3_4" localSheetId="3">#REF!</definedName>
    <definedName name="ZalohaRemove_3_4">#REF!</definedName>
    <definedName name="ZalohaRemove_3_5" localSheetId="3">#REF!</definedName>
    <definedName name="ZalohaRemove_3_5">#REF!</definedName>
    <definedName name="ZalohaRemove_3_6" localSheetId="3">#REF!</definedName>
    <definedName name="ZalohaRemove_3_6">#REF!</definedName>
    <definedName name="ZalohaRemove_3_7" localSheetId="3">#REF!</definedName>
    <definedName name="ZalohaRemove_3_7">#REF!</definedName>
    <definedName name="ZalohaRemove_3_9" localSheetId="3">#REF!</definedName>
    <definedName name="ZalohaRemove_3_9">#REF!</definedName>
    <definedName name="ZalohaRemove_4" localSheetId="3">#REF!</definedName>
    <definedName name="ZalohaRemove_4">#REF!</definedName>
    <definedName name="ZalohaRemove_4_10" localSheetId="3">#REF!</definedName>
    <definedName name="ZalohaRemove_4_10">#REF!</definedName>
    <definedName name="ZalohaRemove_4_11" localSheetId="3">#REF!</definedName>
    <definedName name="ZalohaRemove_4_11">#REF!</definedName>
    <definedName name="ZalohaRemove_4_12" localSheetId="3">#REF!</definedName>
    <definedName name="ZalohaRemove_4_12">#REF!</definedName>
    <definedName name="ZalohaRemove_4_4" localSheetId="3">#REF!</definedName>
    <definedName name="ZalohaRemove_4_4">#REF!</definedName>
    <definedName name="ZalohaRemove_4_5" localSheetId="3">#REF!</definedName>
    <definedName name="ZalohaRemove_4_5">#REF!</definedName>
    <definedName name="ZalohaRemove_4_6" localSheetId="3">#REF!</definedName>
    <definedName name="ZalohaRemove_4_6">#REF!</definedName>
    <definedName name="ZalohaRemove_4_7" localSheetId="3">#REF!</definedName>
    <definedName name="ZalohaRemove_4_7">#REF!</definedName>
    <definedName name="ZalohaRemove_4_9" localSheetId="3">#REF!</definedName>
    <definedName name="ZalohaRemove_4_9">#REF!</definedName>
    <definedName name="ZalohaRemove_5" localSheetId="3">#REF!</definedName>
    <definedName name="ZalohaRemove_5">#REF!</definedName>
    <definedName name="ZalohaRemove_5_10" localSheetId="3">#REF!</definedName>
    <definedName name="ZalohaRemove_5_10">#REF!</definedName>
    <definedName name="ZalohaRemove_5_11" localSheetId="3">#REF!</definedName>
    <definedName name="ZalohaRemove_5_11">#REF!</definedName>
    <definedName name="ZalohaRemove_5_12" localSheetId="3">#REF!</definedName>
    <definedName name="ZalohaRemove_5_12">#REF!</definedName>
    <definedName name="ZalohaRemove_5_4" localSheetId="3">#REF!</definedName>
    <definedName name="ZalohaRemove_5_4">#REF!</definedName>
    <definedName name="ZalohaRemove_5_5" localSheetId="3">#REF!</definedName>
    <definedName name="ZalohaRemove_5_5">#REF!</definedName>
    <definedName name="ZalohaRemove_5_6" localSheetId="3">#REF!</definedName>
    <definedName name="ZalohaRemove_5_6">#REF!</definedName>
    <definedName name="ZalohaRemove_5_7" localSheetId="3">#REF!</definedName>
    <definedName name="ZalohaRemove_5_7">#REF!</definedName>
    <definedName name="ZalohaRemove_5_9" localSheetId="3">#REF!</definedName>
    <definedName name="ZalohaRemove_5_9">#REF!</definedName>
    <definedName name="ZalohaRemove_6" localSheetId="3">#REF!</definedName>
    <definedName name="ZalohaRemove_6">#REF!</definedName>
    <definedName name="ZalohaRemove_7" localSheetId="3">#REF!</definedName>
    <definedName name="ZalohaRemove_7">#REF!</definedName>
    <definedName name="ZalohaRemove_9" localSheetId="3">#REF!</definedName>
    <definedName name="ZalohaRemove_9">#REF!</definedName>
    <definedName name="ZarucniLhuta" localSheetId="3">#REF!</definedName>
    <definedName name="ZarucniLhuta">#REF!</definedName>
    <definedName name="ZarucniLhuta_10" localSheetId="3">#REF!</definedName>
    <definedName name="ZarucniLhuta_10">#REF!</definedName>
    <definedName name="ZarucniLhuta_11" localSheetId="3">#REF!</definedName>
    <definedName name="ZarucniLhuta_11">#REF!</definedName>
    <definedName name="ZarucniLhuta_12" localSheetId="3">#REF!</definedName>
    <definedName name="ZarucniLhuta_12">#REF!</definedName>
    <definedName name="ZarucniLhuta_3" localSheetId="3">#REF!</definedName>
    <definedName name="ZarucniLhuta_3">#REF!</definedName>
    <definedName name="ZarucniLhuta_3_10" localSheetId="3">#REF!</definedName>
    <definedName name="ZarucniLhuta_3_10">#REF!</definedName>
    <definedName name="ZarucniLhuta_3_11" localSheetId="3">#REF!</definedName>
    <definedName name="ZarucniLhuta_3_11">#REF!</definedName>
    <definedName name="ZarucniLhuta_3_12" localSheetId="3">#REF!</definedName>
    <definedName name="ZarucniLhuta_3_12">#REF!</definedName>
    <definedName name="ZarucniLhuta_3_4" localSheetId="3">#REF!</definedName>
    <definedName name="ZarucniLhuta_3_4">#REF!</definedName>
    <definedName name="ZarucniLhuta_3_5" localSheetId="3">#REF!</definedName>
    <definedName name="ZarucniLhuta_3_5">#REF!</definedName>
    <definedName name="ZarucniLhuta_3_6" localSheetId="3">#REF!</definedName>
    <definedName name="ZarucniLhuta_3_6">#REF!</definedName>
    <definedName name="ZarucniLhuta_3_7" localSheetId="3">#REF!</definedName>
    <definedName name="ZarucniLhuta_3_7">#REF!</definedName>
    <definedName name="ZarucniLhuta_3_9" localSheetId="3">#REF!</definedName>
    <definedName name="ZarucniLhuta_3_9">#REF!</definedName>
    <definedName name="ZarucniLhuta_4" localSheetId="3">#REF!</definedName>
    <definedName name="ZarucniLhuta_4">#REF!</definedName>
    <definedName name="ZarucniLhuta_4_10" localSheetId="3">#REF!</definedName>
    <definedName name="ZarucniLhuta_4_10">#REF!</definedName>
    <definedName name="ZarucniLhuta_4_11" localSheetId="3">#REF!</definedName>
    <definedName name="ZarucniLhuta_4_11">#REF!</definedName>
    <definedName name="ZarucniLhuta_4_12" localSheetId="3">#REF!</definedName>
    <definedName name="ZarucniLhuta_4_12">#REF!</definedName>
    <definedName name="ZarucniLhuta_4_4" localSheetId="3">#REF!</definedName>
    <definedName name="ZarucniLhuta_4_4">#REF!</definedName>
    <definedName name="ZarucniLhuta_4_5" localSheetId="3">#REF!</definedName>
    <definedName name="ZarucniLhuta_4_5">#REF!</definedName>
    <definedName name="ZarucniLhuta_4_6" localSheetId="3">#REF!</definedName>
    <definedName name="ZarucniLhuta_4_6">#REF!</definedName>
    <definedName name="ZarucniLhuta_4_7" localSheetId="3">#REF!</definedName>
    <definedName name="ZarucniLhuta_4_7">#REF!</definedName>
    <definedName name="ZarucniLhuta_4_9" localSheetId="3">#REF!</definedName>
    <definedName name="ZarucniLhuta_4_9">#REF!</definedName>
    <definedName name="ZarucniLhuta_5" localSheetId="3">#REF!</definedName>
    <definedName name="ZarucniLhuta_5">#REF!</definedName>
    <definedName name="ZarucniLhuta_5_10" localSheetId="3">#REF!</definedName>
    <definedName name="ZarucniLhuta_5_10">#REF!</definedName>
    <definedName name="ZarucniLhuta_5_11" localSheetId="3">#REF!</definedName>
    <definedName name="ZarucniLhuta_5_11">#REF!</definedName>
    <definedName name="ZarucniLhuta_5_12" localSheetId="3">#REF!</definedName>
    <definedName name="ZarucniLhuta_5_12">#REF!</definedName>
    <definedName name="ZarucniLhuta_5_4" localSheetId="3">#REF!</definedName>
    <definedName name="ZarucniLhuta_5_4">#REF!</definedName>
    <definedName name="ZarucniLhuta_5_5" localSheetId="3">#REF!</definedName>
    <definedName name="ZarucniLhuta_5_5">#REF!</definedName>
    <definedName name="ZarucniLhuta_5_6" localSheetId="3">#REF!</definedName>
    <definedName name="ZarucniLhuta_5_6">#REF!</definedName>
    <definedName name="ZarucniLhuta_5_7" localSheetId="3">#REF!</definedName>
    <definedName name="ZarucniLhuta_5_7">#REF!</definedName>
    <definedName name="ZarucniLhuta_5_9" localSheetId="3">#REF!</definedName>
    <definedName name="ZarucniLhuta_5_9">#REF!</definedName>
    <definedName name="ZarucniLhuta_6" localSheetId="3">#REF!</definedName>
    <definedName name="ZarucniLhuta_6">#REF!</definedName>
    <definedName name="ZarucniLhuta_7" localSheetId="3">#REF!</definedName>
    <definedName name="ZarucniLhuta_7">#REF!</definedName>
    <definedName name="ZarucniLhuta_9" localSheetId="3">#REF!</definedName>
    <definedName name="ZarucniLhuta_9">#REF!</definedName>
    <definedName name="zavazani_zdiva" localSheetId="3">#REF!</definedName>
    <definedName name="zavazani_zdiva">#REF!</definedName>
    <definedName name="Zdroje" localSheetId="3">#REF!</definedName>
    <definedName name="Zdroje">#REF!</definedName>
  </definedNames>
  <calcPr calcId="145621"/>
</workbook>
</file>

<file path=xl/calcChain.xml><?xml version="1.0" encoding="utf-8"?>
<calcChain xmlns="http://schemas.openxmlformats.org/spreadsheetml/2006/main">
  <c r="I71" i="9" l="1"/>
  <c r="I33" i="1" l="1"/>
  <c r="G33" i="1"/>
  <c r="I76" i="1"/>
  <c r="I73" i="1"/>
  <c r="E78" i="1" s="1"/>
  <c r="G78" i="1" s="1"/>
  <c r="I74" i="1"/>
  <c r="I75" i="1"/>
  <c r="G75" i="1"/>
  <c r="G76" i="1"/>
  <c r="I79" i="9"/>
  <c r="I78" i="9"/>
  <c r="I77" i="9"/>
  <c r="I76" i="9"/>
  <c r="I75" i="9"/>
  <c r="I74" i="9"/>
  <c r="I73" i="9" s="1"/>
  <c r="I27" i="9" s="1"/>
  <c r="I72" i="9"/>
  <c r="I70" i="9"/>
  <c r="I69" i="9"/>
  <c r="I68" i="9"/>
  <c r="I67" i="9"/>
  <c r="I66" i="9"/>
  <c r="I65" i="9"/>
  <c r="I63" i="9"/>
  <c r="I62" i="9"/>
  <c r="I61" i="9"/>
  <c r="I60" i="9"/>
  <c r="I59" i="9"/>
  <c r="I58" i="9"/>
  <c r="I57" i="9"/>
  <c r="I56" i="9"/>
  <c r="I55" i="9"/>
  <c r="I53" i="9"/>
  <c r="I52" i="9"/>
  <c r="I51" i="9"/>
  <c r="I50" i="9"/>
  <c r="I49" i="9"/>
  <c r="I48" i="9"/>
  <c r="I47" i="9"/>
  <c r="I45" i="9"/>
  <c r="I44" i="9"/>
  <c r="I43" i="9"/>
  <c r="I42" i="9"/>
  <c r="I41" i="9"/>
  <c r="B27" i="9"/>
  <c r="B26" i="9"/>
  <c r="B25" i="9"/>
  <c r="B24" i="9"/>
  <c r="B23" i="9"/>
  <c r="D21" i="9"/>
  <c r="D35" i="9" s="1"/>
  <c r="D20" i="9"/>
  <c r="D34" i="9" s="1"/>
  <c r="D19" i="9"/>
  <c r="D33" i="9" s="1"/>
  <c r="D18" i="9"/>
  <c r="D32" i="9" s="1"/>
  <c r="D16" i="9"/>
  <c r="D31" i="9" s="1"/>
  <c r="I54" i="9" l="1"/>
  <c r="I25" i="9" s="1"/>
  <c r="I40" i="9"/>
  <c r="I23" i="9" s="1"/>
  <c r="I64" i="9"/>
  <c r="I26" i="9" s="1"/>
  <c r="I46" i="9"/>
  <c r="A17" i="2"/>
  <c r="F38" i="8"/>
  <c r="F37" i="8"/>
  <c r="F36" i="8"/>
  <c r="F35" i="8"/>
  <c r="F34" i="8"/>
  <c r="F33" i="8"/>
  <c r="F30" i="8"/>
  <c r="F29" i="8"/>
  <c r="F28" i="8"/>
  <c r="F27" i="8"/>
  <c r="F24" i="8"/>
  <c r="F23" i="8"/>
  <c r="F22" i="8"/>
  <c r="F25" i="8" s="1"/>
  <c r="F19" i="8"/>
  <c r="F18" i="8"/>
  <c r="F17" i="8"/>
  <c r="F16" i="8"/>
  <c r="F15" i="8"/>
  <c r="F14" i="8"/>
  <c r="F13" i="8"/>
  <c r="F12" i="8"/>
  <c r="F11" i="8"/>
  <c r="F10" i="8"/>
  <c r="F7" i="8"/>
  <c r="F6" i="8"/>
  <c r="F8" i="8" s="1"/>
  <c r="F5" i="8"/>
  <c r="F26" i="7"/>
  <c r="F25" i="7"/>
  <c r="F24" i="7"/>
  <c r="F23" i="7"/>
  <c r="F22" i="7"/>
  <c r="F19" i="7"/>
  <c r="F20" i="7" s="1"/>
  <c r="F16" i="7"/>
  <c r="F15" i="7"/>
  <c r="F11" i="7"/>
  <c r="F10" i="7"/>
  <c r="F9" i="7"/>
  <c r="F6" i="7"/>
  <c r="F5" i="7"/>
  <c r="F7" i="7" s="1"/>
  <c r="F12" i="7" l="1"/>
  <c r="I37" i="9"/>
  <c r="I24" i="9"/>
  <c r="I22" i="9" s="1"/>
  <c r="D12" i="9" s="1"/>
  <c r="D13" i="2" s="1"/>
  <c r="F27" i="7"/>
  <c r="F17" i="7"/>
  <c r="F29" i="7" s="1"/>
  <c r="F20" i="8"/>
  <c r="F31" i="8"/>
  <c r="F39" i="8"/>
  <c r="F41" i="8" s="1"/>
  <c r="J75" i="6"/>
  <c r="J74" i="6"/>
  <c r="J73" i="6"/>
  <c r="J72" i="6"/>
  <c r="J71" i="6"/>
  <c r="J70" i="6"/>
  <c r="J68" i="6"/>
  <c r="J67" i="6"/>
  <c r="J66" i="6"/>
  <c r="J65" i="6"/>
  <c r="J64" i="6"/>
  <c r="J63" i="6"/>
  <c r="J61" i="6"/>
  <c r="J60" i="6"/>
  <c r="J59" i="6"/>
  <c r="J58" i="6"/>
  <c r="J57" i="6"/>
  <c r="J55" i="6"/>
  <c r="J54" i="6"/>
  <c r="J53" i="6"/>
  <c r="J52" i="6"/>
  <c r="J51" i="6"/>
  <c r="J50" i="6"/>
  <c r="J49" i="6"/>
  <c r="J48" i="6"/>
  <c r="J47" i="6"/>
  <c r="J46" i="6"/>
  <c r="B32" i="6"/>
  <c r="B31" i="6"/>
  <c r="B30" i="6"/>
  <c r="B29" i="6"/>
  <c r="D26" i="6"/>
  <c r="D41" i="6" s="1"/>
  <c r="D25" i="6"/>
  <c r="D40" i="6" s="1"/>
  <c r="D24" i="6"/>
  <c r="D39" i="6" s="1"/>
  <c r="D23" i="6"/>
  <c r="D38" i="6" s="1"/>
  <c r="D21" i="6"/>
  <c r="D37" i="6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F31" i="7" l="1"/>
  <c r="D15" i="2" s="1"/>
  <c r="J56" i="6"/>
  <c r="J30" i="6" s="1"/>
  <c r="J62" i="6"/>
  <c r="J31" i="6" s="1"/>
  <c r="J45" i="6"/>
  <c r="J29" i="6" s="1"/>
  <c r="J69" i="6"/>
  <c r="J32" i="6" s="1"/>
  <c r="D16" i="2"/>
  <c r="J43" i="6" l="1"/>
  <c r="J28" i="6"/>
  <c r="A7" i="4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D79" i="4"/>
  <c r="D68" i="4"/>
  <c r="D66" i="4"/>
  <c r="D64" i="4"/>
  <c r="D63" i="4"/>
  <c r="D62" i="4"/>
  <c r="D57" i="4"/>
  <c r="D56" i="4"/>
  <c r="D55" i="4"/>
  <c r="D53" i="4"/>
  <c r="D52" i="4"/>
  <c r="D47" i="4"/>
  <c r="D46" i="4"/>
  <c r="D45" i="4"/>
  <c r="D43" i="4"/>
  <c r="D42" i="4"/>
  <c r="D41" i="4"/>
  <c r="D40" i="4"/>
  <c r="D39" i="4"/>
  <c r="D38" i="4"/>
  <c r="D37" i="4"/>
  <c r="D35" i="4"/>
  <c r="D33" i="4"/>
  <c r="D27" i="4"/>
  <c r="D26" i="4"/>
  <c r="D25" i="4"/>
  <c r="D23" i="4"/>
  <c r="D22" i="4"/>
  <c r="D21" i="4"/>
  <c r="D20" i="4"/>
  <c r="D19" i="4"/>
  <c r="D18" i="4"/>
  <c r="D15" i="4"/>
  <c r="D14" i="4"/>
  <c r="D13" i="4"/>
  <c r="D11" i="4"/>
  <c r="D8" i="4"/>
  <c r="D6" i="4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K59" i="1"/>
  <c r="I59" i="1"/>
  <c r="G59" i="1"/>
  <c r="K58" i="1"/>
  <c r="I58" i="1"/>
  <c r="G58" i="1"/>
  <c r="K56" i="1"/>
  <c r="I56" i="1"/>
  <c r="G56" i="1"/>
  <c r="E53" i="1"/>
  <c r="G184" i="1"/>
  <c r="G185" i="1"/>
  <c r="G186" i="1"/>
  <c r="G187" i="1"/>
  <c r="G188" i="1"/>
  <c r="G183" i="1"/>
  <c r="I84" i="1"/>
  <c r="I85" i="1"/>
  <c r="I86" i="1"/>
  <c r="I87" i="1"/>
  <c r="I88" i="1"/>
  <c r="I89" i="1"/>
  <c r="I90" i="1"/>
  <c r="I91" i="1"/>
  <c r="I92" i="1"/>
  <c r="I93" i="1"/>
  <c r="E32" i="1"/>
  <c r="I32" i="1" s="1"/>
  <c r="G32" i="1"/>
  <c r="K152" i="1"/>
  <c r="I152" i="1"/>
  <c r="G152" i="1"/>
  <c r="K150" i="1"/>
  <c r="I150" i="1"/>
  <c r="G150" i="1"/>
  <c r="K149" i="1"/>
  <c r="I149" i="1"/>
  <c r="G149" i="1"/>
  <c r="K148" i="1"/>
  <c r="I148" i="1"/>
  <c r="G148" i="1"/>
  <c r="K146" i="1"/>
  <c r="I146" i="1"/>
  <c r="G146" i="1"/>
  <c r="K145" i="1"/>
  <c r="I145" i="1"/>
  <c r="G145" i="1"/>
  <c r="K134" i="1"/>
  <c r="I134" i="1"/>
  <c r="G134" i="1"/>
  <c r="K131" i="1"/>
  <c r="I131" i="1"/>
  <c r="G131" i="1"/>
  <c r="K126" i="1"/>
  <c r="I126" i="1"/>
  <c r="G126" i="1"/>
  <c r="K125" i="1"/>
  <c r="I125" i="1"/>
  <c r="G125" i="1"/>
  <c r="K123" i="1"/>
  <c r="I123" i="1"/>
  <c r="G123" i="1"/>
  <c r="K122" i="1"/>
  <c r="I122" i="1"/>
  <c r="G122" i="1"/>
  <c r="K128" i="1"/>
  <c r="I128" i="1"/>
  <c r="G128" i="1"/>
  <c r="K107" i="1"/>
  <c r="I107" i="1"/>
  <c r="G107" i="1"/>
  <c r="K121" i="1"/>
  <c r="K119" i="1"/>
  <c r="I119" i="1"/>
  <c r="G119" i="1"/>
  <c r="E113" i="1"/>
  <c r="K129" i="1"/>
  <c r="I129" i="1"/>
  <c r="G129" i="1"/>
  <c r="K109" i="1"/>
  <c r="I109" i="1"/>
  <c r="G109" i="1"/>
  <c r="K105" i="1"/>
  <c r="I105" i="1"/>
  <c r="G105" i="1"/>
  <c r="K103" i="1"/>
  <c r="I103" i="1"/>
  <c r="G103" i="1"/>
  <c r="K102" i="1"/>
  <c r="E196" i="1" s="1"/>
  <c r="I102" i="1"/>
  <c r="G102" i="1"/>
  <c r="K28" i="1"/>
  <c r="I28" i="1"/>
  <c r="G28" i="1"/>
  <c r="G94" i="1"/>
  <c r="G95" i="1"/>
  <c r="K68" i="1"/>
  <c r="I68" i="1"/>
  <c r="G68" i="1"/>
  <c r="K15" i="1"/>
  <c r="I15" i="1"/>
  <c r="G15" i="1"/>
  <c r="E173" i="1"/>
  <c r="E167" i="1"/>
  <c r="K13" i="1"/>
  <c r="I13" i="1"/>
  <c r="G13" i="1"/>
  <c r="K74" i="1"/>
  <c r="G74" i="1"/>
  <c r="K72" i="1"/>
  <c r="I72" i="1"/>
  <c r="G72" i="1"/>
  <c r="K71" i="1"/>
  <c r="I71" i="1"/>
  <c r="G71" i="1"/>
  <c r="K69" i="1"/>
  <c r="I69" i="1"/>
  <c r="G69" i="1"/>
  <c r="K16" i="1"/>
  <c r="I16" i="1"/>
  <c r="G16" i="1"/>
  <c r="K67" i="1"/>
  <c r="I67" i="1"/>
  <c r="G67" i="1"/>
  <c r="G87" i="1"/>
  <c r="K86" i="1"/>
  <c r="G86" i="1"/>
  <c r="G84" i="1"/>
  <c r="G85" i="1"/>
  <c r="G88" i="1"/>
  <c r="K83" i="1"/>
  <c r="I83" i="1"/>
  <c r="G83" i="1"/>
  <c r="K41" i="1"/>
  <c r="I41" i="1"/>
  <c r="G41" i="1"/>
  <c r="K7" i="1"/>
  <c r="I7" i="1"/>
  <c r="G7" i="1"/>
  <c r="K6" i="1"/>
  <c r="I6" i="1"/>
  <c r="G6" i="1"/>
  <c r="K5" i="1"/>
  <c r="I5" i="1"/>
  <c r="G5" i="1"/>
  <c r="K4" i="1"/>
  <c r="I4" i="1"/>
  <c r="G4" i="1"/>
  <c r="K3" i="1"/>
  <c r="I3" i="1"/>
  <c r="G3" i="1"/>
  <c r="K2" i="1"/>
  <c r="I2" i="1"/>
  <c r="K66" i="1"/>
  <c r="I66" i="1"/>
  <c r="G66" i="1"/>
  <c r="K45" i="1"/>
  <c r="I45" i="1"/>
  <c r="G45" i="1"/>
  <c r="K44" i="1"/>
  <c r="I44" i="1"/>
  <c r="G44" i="1"/>
  <c r="K43" i="1"/>
  <c r="I43" i="1"/>
  <c r="G43" i="1"/>
  <c r="K42" i="1"/>
  <c r="I42" i="1"/>
  <c r="G42" i="1"/>
  <c r="K8" i="1"/>
  <c r="I8" i="1"/>
  <c r="G8" i="1"/>
  <c r="K40" i="1"/>
  <c r="I40" i="1"/>
  <c r="G40" i="1"/>
  <c r="K39" i="1"/>
  <c r="I39" i="1"/>
  <c r="G39" i="1"/>
  <c r="K38" i="1"/>
  <c r="I38" i="1"/>
  <c r="G38" i="1"/>
  <c r="K26" i="1"/>
  <c r="I26" i="1"/>
  <c r="G26" i="1"/>
  <c r="K65" i="1"/>
  <c r="I65" i="1"/>
  <c r="G65" i="1"/>
  <c r="K63" i="1"/>
  <c r="I63" i="1"/>
  <c r="G63" i="1"/>
  <c r="G79" i="1" s="1"/>
  <c r="A33" i="1" l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D13" i="6"/>
  <c r="D14" i="2"/>
  <c r="G189" i="1"/>
  <c r="D12" i="2" s="1"/>
  <c r="E193" i="1"/>
  <c r="K32" i="1"/>
  <c r="G10" i="1"/>
  <c r="C2" i="2" s="1"/>
  <c r="E154" i="1"/>
  <c r="I154" i="1" s="1"/>
  <c r="E96" i="1"/>
  <c r="I78" i="1"/>
  <c r="A75" i="1" l="1"/>
  <c r="A76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D6" i="2"/>
  <c r="G154" i="1"/>
  <c r="G155" i="1" s="1"/>
  <c r="D9" i="2" s="1"/>
  <c r="K154" i="1"/>
  <c r="K78" i="1"/>
  <c r="G169" i="1" l="1"/>
  <c r="G170" i="1"/>
  <c r="G172" i="1"/>
  <c r="G173" i="1"/>
  <c r="G175" i="1"/>
  <c r="G176" i="1"/>
  <c r="G177" i="1"/>
  <c r="G178" i="1"/>
  <c r="G159" i="1"/>
  <c r="G160" i="1"/>
  <c r="G161" i="1"/>
  <c r="G162" i="1"/>
  <c r="G132" i="1"/>
  <c r="G133" i="1"/>
  <c r="G137" i="1"/>
  <c r="G138" i="1"/>
  <c r="G140" i="1"/>
  <c r="G90" i="1"/>
  <c r="G91" i="1"/>
  <c r="G92" i="1"/>
  <c r="G93" i="1"/>
  <c r="K178" i="1"/>
  <c r="I178" i="1"/>
  <c r="K177" i="1"/>
  <c r="I177" i="1"/>
  <c r="K176" i="1"/>
  <c r="I176" i="1"/>
  <c r="K175" i="1"/>
  <c r="I175" i="1"/>
  <c r="K173" i="1"/>
  <c r="I173" i="1"/>
  <c r="K172" i="1"/>
  <c r="I172" i="1"/>
  <c r="K170" i="1"/>
  <c r="I170" i="1"/>
  <c r="K169" i="1"/>
  <c r="I169" i="1"/>
  <c r="K167" i="1"/>
  <c r="I167" i="1"/>
  <c r="G167" i="1"/>
  <c r="G25" i="1"/>
  <c r="G29" i="1"/>
  <c r="G31" i="1"/>
  <c r="G18" i="1"/>
  <c r="G106" i="1"/>
  <c r="G20" i="1"/>
  <c r="G111" i="1"/>
  <c r="G112" i="1"/>
  <c r="G118" i="1"/>
  <c r="K49" i="1"/>
  <c r="I49" i="1"/>
  <c r="G49" i="1"/>
  <c r="G116" i="1"/>
  <c r="G115" i="1"/>
  <c r="G114" i="1"/>
  <c r="G113" i="1"/>
  <c r="K140" i="1"/>
  <c r="I140" i="1"/>
  <c r="K138" i="1"/>
  <c r="I138" i="1"/>
  <c r="G136" i="1"/>
  <c r="G101" i="1"/>
  <c r="G30" i="1"/>
  <c r="G120" i="1"/>
  <c r="I120" i="1"/>
  <c r="K120" i="1"/>
  <c r="E194" i="1" l="1"/>
  <c r="G179" i="1"/>
  <c r="D11" i="2" s="1"/>
  <c r="G21" i="1"/>
  <c r="C3" i="2" s="1"/>
  <c r="A3" i="4"/>
  <c r="A4" i="4" s="1"/>
  <c r="A5" i="4" s="1"/>
  <c r="A6" i="4" l="1"/>
  <c r="K93" i="1" l="1"/>
  <c r="K162" i="1"/>
  <c r="I162" i="1"/>
  <c r="K161" i="1"/>
  <c r="I161" i="1"/>
  <c r="K160" i="1"/>
  <c r="I160" i="1"/>
  <c r="K159" i="1"/>
  <c r="I159" i="1"/>
  <c r="K158" i="1"/>
  <c r="I158" i="1"/>
  <c r="G158" i="1"/>
  <c r="K30" i="1"/>
  <c r="I30" i="1"/>
  <c r="K29" i="1"/>
  <c r="I29" i="1"/>
  <c r="E163" i="1" l="1"/>
  <c r="G163" i="1" s="1"/>
  <c r="K163" i="1" l="1"/>
  <c r="G164" i="1"/>
  <c r="D10" i="2" s="1"/>
  <c r="I163" i="1"/>
  <c r="I136" i="1"/>
  <c r="K136" i="1"/>
  <c r="I25" i="1"/>
  <c r="K92" i="1"/>
  <c r="K91" i="1"/>
  <c r="K20" i="1"/>
  <c r="I20" i="1"/>
  <c r="K106" i="1"/>
  <c r="I106" i="1"/>
  <c r="K133" i="1"/>
  <c r="I133" i="1"/>
  <c r="K132" i="1"/>
  <c r="I132" i="1"/>
  <c r="K115" i="1"/>
  <c r="K113" i="1"/>
  <c r="K112" i="1"/>
  <c r="I112" i="1"/>
  <c r="K111" i="1"/>
  <c r="I111" i="1"/>
  <c r="K18" i="1"/>
  <c r="I18" i="1"/>
  <c r="E34" i="1" s="1"/>
  <c r="K89" i="1"/>
  <c r="G89" i="1"/>
  <c r="K104" i="1"/>
  <c r="I104" i="1"/>
  <c r="G104" i="1"/>
  <c r="K47" i="1"/>
  <c r="E195" i="1" s="1"/>
  <c r="I47" i="1"/>
  <c r="G47" i="1"/>
  <c r="I100" i="1"/>
  <c r="K101" i="1"/>
  <c r="I101" i="1"/>
  <c r="K24" i="1"/>
  <c r="I24" i="1"/>
  <c r="G24" i="1"/>
  <c r="G96" i="1" l="1"/>
  <c r="G55" i="1"/>
  <c r="I115" i="1"/>
  <c r="K114" i="1"/>
  <c r="I118" i="1"/>
  <c r="I113" i="1"/>
  <c r="I114" i="1"/>
  <c r="K100" i="1"/>
  <c r="G100" i="1"/>
  <c r="G121" i="1"/>
  <c r="I121" i="1"/>
  <c r="G97" i="1" l="1"/>
  <c r="D7" i="2" s="1"/>
  <c r="G57" i="1"/>
  <c r="I96" i="1"/>
  <c r="K96" i="1"/>
  <c r="G54" i="1"/>
  <c r="I116" i="1"/>
  <c r="E141" i="1" s="1"/>
  <c r="K116" i="1"/>
  <c r="K118" i="1"/>
  <c r="G141" i="1" l="1"/>
  <c r="G142" i="1" s="1"/>
  <c r="D8" i="2" s="1"/>
  <c r="I141" i="1"/>
  <c r="K141" i="1"/>
  <c r="G52" i="1" l="1"/>
  <c r="G53" i="1"/>
  <c r="G34" i="1" l="1"/>
  <c r="G35" i="1" s="1"/>
  <c r="C4" i="2" l="1"/>
  <c r="I34" i="1"/>
  <c r="K34" i="1"/>
  <c r="E51" i="1" l="1"/>
  <c r="G51" i="1" s="1"/>
  <c r="G60" i="1" s="1"/>
  <c r="C5" i="2" s="1"/>
  <c r="E192" i="1"/>
  <c r="C17" i="2" l="1"/>
  <c r="D19" i="2" s="1"/>
  <c r="E197" i="1"/>
  <c r="D21" i="2" l="1"/>
  <c r="D20" i="2"/>
  <c r="D22" i="2"/>
  <c r="C23" i="2" l="1"/>
  <c r="D25" i="2" s="1"/>
  <c r="D27" i="2" s="1"/>
  <c r="D28" i="2" s="1"/>
  <c r="D29" i="2" l="1"/>
</calcChain>
</file>

<file path=xl/sharedStrings.xml><?xml version="1.0" encoding="utf-8"?>
<sst xmlns="http://schemas.openxmlformats.org/spreadsheetml/2006/main" count="1108" uniqueCount="660">
  <si>
    <t>kód položky</t>
  </si>
  <si>
    <t>text položky</t>
  </si>
  <si>
    <t>výměra</t>
  </si>
  <si>
    <t>hmotnost</t>
  </si>
  <si>
    <t>Jed.cena</t>
  </si>
  <si>
    <t>cena</t>
  </si>
  <si>
    <t>m</t>
  </si>
  <si>
    <t>t</t>
  </si>
  <si>
    <t>kus</t>
  </si>
  <si>
    <t>Bourání</t>
  </si>
  <si>
    <t>m2</t>
  </si>
  <si>
    <t>m3</t>
  </si>
  <si>
    <t>C-711131811-0</t>
  </si>
  <si>
    <t>Odstranění izolace proti zemní vlhkosti vodorovné</t>
  </si>
  <si>
    <t>Malby</t>
  </si>
  <si>
    <t>C-952902041-0</t>
  </si>
  <si>
    <t>čištění budov drhnutí hladkých podlah s chemickými prostředky</t>
  </si>
  <si>
    <t>Jed.sutě</t>
  </si>
  <si>
    <t>sut</t>
  </si>
  <si>
    <t>Jed.hmot</t>
  </si>
  <si>
    <t>m.j.</t>
  </si>
  <si>
    <t>REKAPITULACE NÁKLADŮ</t>
  </si>
  <si>
    <t>HSV</t>
  </si>
  <si>
    <t>PSV</t>
  </si>
  <si>
    <t>Pol. č.</t>
  </si>
  <si>
    <t>projekant</t>
  </si>
  <si>
    <t>ing. Vít Kocourek</t>
  </si>
  <si>
    <t>Jiří Sedláček - PROPOS</t>
  </si>
  <si>
    <t>Zařízení staveniště</t>
  </si>
  <si>
    <t>Provozní vlivy</t>
  </si>
  <si>
    <t>Ztížené výrobní a dopravní podmínky</t>
  </si>
  <si>
    <t>Inženýrská činnost zhotovitele</t>
  </si>
  <si>
    <t xml:space="preserve">Vedlejší a ostatní náklady  c e l k e m </t>
  </si>
  <si>
    <t>DPH 15%</t>
  </si>
  <si>
    <t>DPH 21%</t>
  </si>
  <si>
    <t>DPH celkem</t>
  </si>
  <si>
    <t>OBJEKT CELKEM</t>
  </si>
  <si>
    <t>Základní náklady celkem</t>
  </si>
  <si>
    <t>ZÁKLADNÍ CENA CELKEM</t>
  </si>
  <si>
    <t>kg</t>
  </si>
  <si>
    <t>Začištění omítek kolem oken, dveří, podlah nebo obkladů</t>
  </si>
  <si>
    <t>C-919726122-0</t>
  </si>
  <si>
    <t>Geotextilie pro ochranu, separaci a filtraci netkaná měrná hmotnost do 300 g/m2</t>
  </si>
  <si>
    <t>C-776410811-0</t>
  </si>
  <si>
    <t>Odstranění soklíků a lišt pryžových nebo plastových</t>
  </si>
  <si>
    <t>C-776201812-0</t>
  </si>
  <si>
    <t>Demontáž lepených povlakových podlah s podložkou ručně</t>
  </si>
  <si>
    <t>C-965042241-0</t>
  </si>
  <si>
    <t>Bourání podkladů pod dlažby nebo mazanin betonových tl přes 100 mm pl pře 4 m2</t>
  </si>
  <si>
    <t>C-767996801-0</t>
  </si>
  <si>
    <t>Demontáž atypických zámečnických konstrukcí rozebráním hmotnosti jednotlivých dílů do 50 kg</t>
  </si>
  <si>
    <t>C-631311134-0</t>
  </si>
  <si>
    <t>Mazanina tl do 240 mm z betonu prostého bez zvýšených nároků na prostředí tř. c 16/20</t>
  </si>
  <si>
    <t>C-711111001-0</t>
  </si>
  <si>
    <t>Provedení izolace proti zemní vlhkosti vodorovné za studena nátěrem penetračním</t>
  </si>
  <si>
    <t>C-711112001-0</t>
  </si>
  <si>
    <t>Provedení izolace proti zemní vlhkosti svislé za studena nátěrem penetračním</t>
  </si>
  <si>
    <t>Penetrace forte penetral 10 kg (spotřeba: 0,15 - 0,20 kg/m2)</t>
  </si>
  <si>
    <t>H-581241820-1</t>
  </si>
  <si>
    <t>C-711141559-0</t>
  </si>
  <si>
    <t>Provedení izolace proti zemní vlhkosti pásy přitavením vodorovné naip</t>
  </si>
  <si>
    <t>C-711142559-0</t>
  </si>
  <si>
    <t>Provedení izolace proti zemní vlhkosti pásy přitavením svislé naip</t>
  </si>
  <si>
    <t>Pás těžký asfaltovaný sklobit 40 mineral g 200 s40</t>
  </si>
  <si>
    <t>H-628331590-1</t>
  </si>
  <si>
    <t>H-628361090-1</t>
  </si>
  <si>
    <t>Pás těžký asfaltovaný bitagit 40 al mineral</t>
  </si>
  <si>
    <t>C-631362021-0</t>
  </si>
  <si>
    <t>Výztuž mazanin svařovanými sítěmi kari</t>
  </si>
  <si>
    <t>H-590421320-1</t>
  </si>
  <si>
    <t>Páska mirelon 150x5 mm, bal. 50 m</t>
  </si>
  <si>
    <t>C-776141112-0</t>
  </si>
  <si>
    <t>Vyrovnání podkladu povlakových podlah stěrkou pevnosti 20 mpa tl 5 mm</t>
  </si>
  <si>
    <t>C-776251311-0</t>
  </si>
  <si>
    <t>Lepení pásů z přírodního linolea (marmolea) 2-složkovým lepidlem</t>
  </si>
  <si>
    <t>C-978021191-0</t>
  </si>
  <si>
    <t>Otlučení (osekání) cementových omítek vnitřních stěn v rozsahu do 100 %</t>
  </si>
  <si>
    <t>C-612331121-0</t>
  </si>
  <si>
    <t>Cementová omítka hladká jednovrstvá vnitřních stěn nanášená ručně</t>
  </si>
  <si>
    <t>C-619995001-0</t>
  </si>
  <si>
    <t>C-767810113-0</t>
  </si>
  <si>
    <t>Montáž mřížek větracích čtyřhranných průřezu do 0,09 m2</t>
  </si>
  <si>
    <t>H-592442990-1</t>
  </si>
  <si>
    <t>Mřížka ochranná větrací univerzální 1 m</t>
  </si>
  <si>
    <t>C-952901114-0</t>
  </si>
  <si>
    <t>Vyčištění budov bytové a občanské výstavby při výšce podlaží přes 4 m</t>
  </si>
  <si>
    <t>C-781473114-0</t>
  </si>
  <si>
    <t>Montáž obkladů vnitřních keramických hladkých do 22 ks/m2 lepených standardním lepidlem</t>
  </si>
  <si>
    <t>H-597610730-1</t>
  </si>
  <si>
    <t>Obkládačky keramické (barevné)</t>
  </si>
  <si>
    <t>C-781479191-0</t>
  </si>
  <si>
    <t>Příplatek k montáži obkladů vnitřních keramických hladkých za plochu do 10 m2</t>
  </si>
  <si>
    <t>C-781479194-0</t>
  </si>
  <si>
    <t>Příplatek k montáži obkladů vnitřních keramických hladkých za nerovný povrch</t>
  </si>
  <si>
    <t>C-781493511-0</t>
  </si>
  <si>
    <t>Plastové profily ukončovací lepené standardním lepidlem</t>
  </si>
  <si>
    <t>C-767995114-0</t>
  </si>
  <si>
    <t>Montáž atypických zámečnických konstrukcí hmotnosti do 50 kg</t>
  </si>
  <si>
    <t>H-607561100-1</t>
  </si>
  <si>
    <t>Krytina podlahová marmoleum real, šířka 2 m, tl. 2 mm</t>
  </si>
  <si>
    <t>C-713121211-0</t>
  </si>
  <si>
    <t>Montáž izolace tepelné podlah volně kladenými okrajovými pásky</t>
  </si>
  <si>
    <t>C-997013211-0</t>
  </si>
  <si>
    <t>Vnitrostaveništní doprava suti a vybouraných hmot pro budovy v do 6 m ručně</t>
  </si>
  <si>
    <t>C-997013501-0</t>
  </si>
  <si>
    <t>Odvoz suti a vybouraných hmot na skládku nebo meziskládku do 1 km se složením</t>
  </si>
  <si>
    <t>C-997013509-0</t>
  </si>
  <si>
    <t>C-997013801-0</t>
  </si>
  <si>
    <t>Poplatek za uložení stavebního betonového odpadu na skládce (skládkovné)</t>
  </si>
  <si>
    <t>C-997013803-0</t>
  </si>
  <si>
    <t>Poplatek za uložení stavebního odpadu cihelného na skládce (skládkovné)</t>
  </si>
  <si>
    <t>C-997013831-0</t>
  </si>
  <si>
    <t>Poplatek za uložení stavebního směsného odpadu na skládce (skládkovné)</t>
  </si>
  <si>
    <t>C-998767101-0</t>
  </si>
  <si>
    <t>Přesun hmot tonážní pro zámečnické konstrukce v objektech v do 6 m</t>
  </si>
  <si>
    <t>C-998781101-0</t>
  </si>
  <si>
    <t>Přesun hmot tonážní pro obklady keramické v objektech v do 6 m</t>
  </si>
  <si>
    <t>Úpravy povrchů</t>
  </si>
  <si>
    <t>Úpravy povrchů c elkem</t>
  </si>
  <si>
    <t>Dokončující konstrukce a práce</t>
  </si>
  <si>
    <t>Dokončující konstrukce a práce celkem</t>
  </si>
  <si>
    <t>Příplatek k odvozu suti a vybouraných hmot na skládku zkd 1 km přes 1 km - 19 x</t>
  </si>
  <si>
    <t>Konstrukce zámečnické</t>
  </si>
  <si>
    <t>Obklady keramické</t>
  </si>
  <si>
    <t>Obklady keramické celkem</t>
  </si>
  <si>
    <t>Malby celkem</t>
  </si>
  <si>
    <t>pol. č.</t>
  </si>
  <si>
    <t>konstrukce</t>
  </si>
  <si>
    <t>výpočet</t>
  </si>
  <si>
    <t>m´</t>
  </si>
  <si>
    <t>ks</t>
  </si>
  <si>
    <t>stěrka</t>
  </si>
  <si>
    <t>mytí oken a dveří</t>
  </si>
  <si>
    <t xml:space="preserve"> - tabule 50 kg</t>
  </si>
  <si>
    <t>chodba a podlaha</t>
  </si>
  <si>
    <t>C-775429121-0</t>
  </si>
  <si>
    <t>Montáž podlahové lišty přechodové připevněné vruty</t>
  </si>
  <si>
    <t>H-28318675-1</t>
  </si>
  <si>
    <t>Lišta krycí al přírodní hliník 6000 mm</t>
  </si>
  <si>
    <t>C-974031134-0</t>
  </si>
  <si>
    <t>Vysekání rýh ve zdivu cihelném hl do 50 mm š do 150 mm</t>
  </si>
  <si>
    <t>C-998018001-0</t>
  </si>
  <si>
    <t>Přesun hmot ruční pro budovy v do 6 m</t>
  </si>
  <si>
    <t>C-784121001-0</t>
  </si>
  <si>
    <t>Oškrabání malby v mísnostech výšky do 3,80 m</t>
  </si>
  <si>
    <t>C-784121011-0</t>
  </si>
  <si>
    <t>Rozmývání podkladu po oškrabání malby v místnostech výšky do 3,80 m</t>
  </si>
  <si>
    <t>C-784151001-0</t>
  </si>
  <si>
    <t>Jednonásobné izolování vodou ředitelnými barvami v místnostech výšky do 3,80 m</t>
  </si>
  <si>
    <t>C-784161111-0</t>
  </si>
  <si>
    <t>Bandážování rohů stěn v místnostech výšky do 3,80 m</t>
  </si>
  <si>
    <t>C-784161501-0</t>
  </si>
  <si>
    <t>Celoplošné vyhlazení podkladu disperzní stěrkou v místnostech výšky do 3,80 m</t>
  </si>
  <si>
    <t>C-784171001-0</t>
  </si>
  <si>
    <t>Olepování vnitřních ploch páskou v místnostech výšky do 3,80 m</t>
  </si>
  <si>
    <t>C-784171127-0</t>
  </si>
  <si>
    <t>Zakrytí vnitřních ploch konstrukcí nebo prvků na schodišti o výšce podlaží do 3,80 m</t>
  </si>
  <si>
    <t>C-784181101-0</t>
  </si>
  <si>
    <t>Základní akrylátová jednonásobná penetrace podkladu v místnostech výšky do 3,80m</t>
  </si>
  <si>
    <t>C-784211101-0</t>
  </si>
  <si>
    <t>Dvojnásobné bílé malby ze směsí za mokra výborně otěruvzdorných v místnostech výšky do 3,80 m</t>
  </si>
  <si>
    <t>ZŠ Věry Čáslavské, ŠANTROCHOVA 2/1800, PRAHA 6</t>
  </si>
  <si>
    <t>STAVEBNÍ ÚPRAVY FITNES NA UČEBNU S PŘÍSLUŠENSTVÍM</t>
  </si>
  <si>
    <t>ZŠ Věry Čáslavské, ŠANTROCHOVA 2/1800, PRAHA 6
STAVEBNÍ ÚPRAVY FITNES NA UČEBNU S PŘÍSLUŠENSTVÍM - výkaz výměr</t>
  </si>
  <si>
    <t>půdorysná plocha m.č. 042, 043</t>
  </si>
  <si>
    <t>půdorysná plocha - ostatní místnosti</t>
  </si>
  <si>
    <t>dočasná příčka SDK - montáž</t>
  </si>
  <si>
    <t xml:space="preserve"> - demontáž</t>
  </si>
  <si>
    <t>zakrytí oken geotextilií+folií</t>
  </si>
  <si>
    <t xml:space="preserve"> - demontáž zakrytí</t>
  </si>
  <si>
    <t>vyvěšení dveří</t>
  </si>
  <si>
    <t>vybourání zárubní</t>
  </si>
  <si>
    <t>bourání příček tl. 100 mm</t>
  </si>
  <si>
    <t>bourání příček tl. 150 mm</t>
  </si>
  <si>
    <t>demontáž podhledu</t>
  </si>
  <si>
    <t>zdivo příček tl. 150 mm YTONG</t>
  </si>
  <si>
    <t>zdivo příček tl. 100 mm YTONG</t>
  </si>
  <si>
    <t xml:space="preserve">sanitární příčka </t>
  </si>
  <si>
    <t xml:space="preserve"> - dveře sanitární příčky 70/197</t>
  </si>
  <si>
    <t>zazadívka otvoru v příčce 150 mm</t>
  </si>
  <si>
    <t>keramický obkladv. 2,2 m (1,5 m)</t>
  </si>
  <si>
    <t>příčka SDK 150 mm, ti 100 mm</t>
  </si>
  <si>
    <t>větrací mřížka ve stěně</t>
  </si>
  <si>
    <t>otlučení omítky pro větrací mřížku</t>
  </si>
  <si>
    <t>očištění zdiva</t>
  </si>
  <si>
    <t>vysekání rýhy pro osazení elektrokabelu pod omítku</t>
  </si>
  <si>
    <t xml:space="preserve"> - zaomítnutí</t>
  </si>
  <si>
    <t>vybourání části betonvého podkladu podlahy pro napojení kanalizace</t>
  </si>
  <si>
    <t xml:space="preserve"> - doplnění betonové mazaniny</t>
  </si>
  <si>
    <t>SDK kastlík pod stropem 0,7/0,485</t>
  </si>
  <si>
    <t>SDK podhled</t>
  </si>
  <si>
    <t>ukotvení příček k betonovým konstrukcím</t>
  </si>
  <si>
    <t>ukotvení příček ke zděným konstrukcím</t>
  </si>
  <si>
    <t>oprava omítek kolem vstupních dveří a kontektu příček se stěnou/stropem</t>
  </si>
  <si>
    <t>omítka stropu - oškrabání</t>
  </si>
  <si>
    <t xml:space="preserve">  -štukování</t>
  </si>
  <si>
    <t xml:space="preserve"> - štukování</t>
  </si>
  <si>
    <t>omítka na nových příčkách</t>
  </si>
  <si>
    <t>omítka stěn - oškrabání (m.č.0,5+40)+(42+43)+(44+46)+(41)+(špalety)</t>
  </si>
  <si>
    <t>malby stěn a stropů vč. penetrace (stropy+podhledy)+(stěny vč. plochy oken)+nová příčka SDK</t>
  </si>
  <si>
    <t>revize uchycení tabule, demontáž, montáž  tabule</t>
  </si>
  <si>
    <t>mytí podalah</t>
  </si>
  <si>
    <t>úklid (vč. transportní cesty)</t>
  </si>
  <si>
    <t>podlahy  - m.č. 005, 040, 045, 046 = 47,2 m2</t>
  </si>
  <si>
    <t>podlahy 1 - m.č. 042, 043  = 98 m2</t>
  </si>
  <si>
    <t>vybourání stávající dlažby</t>
  </si>
  <si>
    <t>vyrovnání podkladu</t>
  </si>
  <si>
    <t>nová dlažba</t>
  </si>
  <si>
    <t>otlučení obkladů - kuchyňka</t>
  </si>
  <si>
    <t>keramický soklík v. 100 mm</t>
  </si>
  <si>
    <t>demontáž povlakové krytiny</t>
  </si>
  <si>
    <t>demontáž podlahových lišt</t>
  </si>
  <si>
    <t>vybourání vlysů tl. 20 mm</t>
  </si>
  <si>
    <t>odstranění izoloce p. vodě - pásy</t>
  </si>
  <si>
    <t>vyspravení podkladního betonu</t>
  </si>
  <si>
    <t>otlučení omítky v pásu</t>
  </si>
  <si>
    <t>cementová omítka hlazená</t>
  </si>
  <si>
    <t>geotextilie 300 g/m2</t>
  </si>
  <si>
    <t>mazanina C 16/20, 220 mm</t>
  </si>
  <si>
    <t>výztuž KARI 100/6</t>
  </si>
  <si>
    <t>PE folie - 2 x</t>
  </si>
  <si>
    <t>marmoleum</t>
  </si>
  <si>
    <t>dilatační pásek mirelon v. 220 mm</t>
  </si>
  <si>
    <t>penetrace - vodorovná</t>
  </si>
  <si>
    <t>pás natavený - vložka AL - vodorovná</t>
  </si>
  <si>
    <t>pás natavený - vložka sklo - vodorovná</t>
  </si>
  <si>
    <t>penetrace - svislá</t>
  </si>
  <si>
    <t>pás natavený - vložka A - svislá</t>
  </si>
  <si>
    <t>pás natavený - vložka sklo - svislá</t>
  </si>
  <si>
    <t>broušení mazaniny</t>
  </si>
  <si>
    <t>Konstrukce SDK</t>
  </si>
  <si>
    <t>C-763111313-0</t>
  </si>
  <si>
    <t>Sdk příčka tl 100 mm profil cw+uw 75 desky 1xa 12,5 bez ti ei 15 rw</t>
  </si>
  <si>
    <t>dočasná příčka</t>
  </si>
  <si>
    <t>C-763111811-0</t>
  </si>
  <si>
    <t>Demontáž sdk příčky s jednoduchou ocelovou nosnou konstrukcí opláštění jednoduché</t>
  </si>
  <si>
    <t>chodby + okna</t>
  </si>
  <si>
    <t>C-765191901-0</t>
  </si>
  <si>
    <t>Demontáž pojistné hydroizolační fólie kladené ve sklonu do 30°</t>
  </si>
  <si>
    <t>C-766691914-0</t>
  </si>
  <si>
    <t>Vyvěšení nebo zavěšení dřevěných křídel dveří pl do 2 m2</t>
  </si>
  <si>
    <t>C-968072455-0</t>
  </si>
  <si>
    <t>Vybourání kovových dveřních zárubní pl do 2 m2</t>
  </si>
  <si>
    <t>C-978059541-0</t>
  </si>
  <si>
    <t>Odsekání a odebrání obkladů stěn z vnitřních obkládaček plochy přes 1 m2</t>
  </si>
  <si>
    <t>C-319201321-0</t>
  </si>
  <si>
    <t>Vyrovnání nerovného povrchu zdiva tl do 30 mm maltou</t>
  </si>
  <si>
    <t>plocha po odebraných podkladech</t>
  </si>
  <si>
    <t>C-962031132-0</t>
  </si>
  <si>
    <t>Bourání příček z cihel pálených na mvc tl do 100 mm</t>
  </si>
  <si>
    <t>C-962031133-0</t>
  </si>
  <si>
    <t>Bourání příček z cihel pálených na mvc tl do 150 mm</t>
  </si>
  <si>
    <t>C-985131211-0</t>
  </si>
  <si>
    <t>Očištění ploch stěn, rubu kleneb a podlah sušeným křemičitým pískem</t>
  </si>
  <si>
    <t>C-763131822-0</t>
  </si>
  <si>
    <t>Demontáž sdk podhledu s dvouvrstvou nosnou kcí z ocelových profilů opláštění dvojité</t>
  </si>
  <si>
    <t>vybourání betonové mazaniny 600 mm</t>
  </si>
  <si>
    <t>izolace teplená EPS 100, 100 mm</t>
  </si>
  <si>
    <t>Svislé konstrukce</t>
  </si>
  <si>
    <t>C-342272225-0</t>
  </si>
  <si>
    <t>Příčka z pórobetonových hladkých tvárnic na tenkovrstvou maltu tl 100 mm</t>
  </si>
  <si>
    <t>C-342272245-251</t>
  </si>
  <si>
    <t>Příčka z tvárnic ytong klasik 150 na tenkovrstvou maltu tl 150 mm</t>
  </si>
  <si>
    <t>C-342291121-0</t>
  </si>
  <si>
    <t>Ukotvení příček k cihelným konstrukcím plochými kotvami</t>
  </si>
  <si>
    <t>C-342291131-0</t>
  </si>
  <si>
    <t>Ukotvení příček k betonovým konstrukcím plochými kotvami</t>
  </si>
  <si>
    <t>C-340271045-0</t>
  </si>
  <si>
    <t>Zazdívka otvorů v příčkách nebo stěnách plochy do 4 m2  tvárnicemi pórobetonovými tl 150 mm</t>
  </si>
  <si>
    <t>C-973031813-0</t>
  </si>
  <si>
    <t>Vysekání kapes ve zdivu cihelném na mv nebo mvc pro zavázání příček tl do 150 mm</t>
  </si>
  <si>
    <t>C-767153110-0</t>
  </si>
  <si>
    <t>Montáž mobilní příčky nezávěsné v do 3 m</t>
  </si>
  <si>
    <t>pomocně - sanitární příčka</t>
  </si>
  <si>
    <t>R-767153110-0</t>
  </si>
  <si>
    <t>Dodávka sanitární příčky</t>
  </si>
  <si>
    <t>C-767640311-0</t>
  </si>
  <si>
    <t>Montáž dveří ocelových vnitřních jednokřídlových</t>
  </si>
  <si>
    <t>R-767640311-0</t>
  </si>
  <si>
    <t>Dodávka dveří sanitární příčky</t>
  </si>
  <si>
    <t>lišty obkladů</t>
  </si>
  <si>
    <t>C-763111437-0</t>
  </si>
  <si>
    <t>Sdk příčka tl 150 mm profil cw+uw 100 desky 2xh2 12,5 ti 100 mm ei 60 rw 55 db</t>
  </si>
  <si>
    <t>C-612315121-0</t>
  </si>
  <si>
    <t>Vápenná štuková omítka rýh ve stěnách šířky do 150 mm</t>
  </si>
  <si>
    <t>plocha po zasekání husího krku 46,8*0,1</t>
  </si>
  <si>
    <t>pro husí krk elektro</t>
  </si>
  <si>
    <t>doplnění podkladních konstrukcí v místě napojení kanalizace</t>
  </si>
  <si>
    <t>C-763164565-0</t>
  </si>
  <si>
    <t>Sdk obklad kovových kcí tvaru l š přes 0,8 m desky 1xh2df 12,5</t>
  </si>
  <si>
    <t>kastlík pro vední instalcí</t>
  </si>
  <si>
    <t>C-763131425-0</t>
  </si>
  <si>
    <t>Sdk podhled desky 2xa 15 bez ti dvouvrstvá spodní kce profil cd+ud</t>
  </si>
  <si>
    <t>C-763131714-0</t>
  </si>
  <si>
    <t>Sdk podhled základní penetrační nátěr</t>
  </si>
  <si>
    <t>C-763131715-0</t>
  </si>
  <si>
    <t>Sdk podhled stínová spára</t>
  </si>
  <si>
    <t>stínová spára</t>
  </si>
  <si>
    <t>C-612315225-0</t>
  </si>
  <si>
    <t>Vápenná štuková omítka malých ploch do 4,0 m2 na stěnách</t>
  </si>
  <si>
    <t>zazdívka dveří</t>
  </si>
  <si>
    <t>omítka plochy pl. do 2 m2 - zazdívka dveří</t>
  </si>
  <si>
    <t>strop 198 + stěny335,63</t>
  </si>
  <si>
    <t>10 % plochy</t>
  </si>
  <si>
    <t>strop 98,9 + stěny 197,36</t>
  </si>
  <si>
    <t>C-612321141-0</t>
  </si>
  <si>
    <t>Vápenocementová omítka štuková dvouvrstvá vnitřních stěn nanášená ručně</t>
  </si>
  <si>
    <t>C-763111717-0</t>
  </si>
  <si>
    <t>Sdk příčka základní penetrační nátěr</t>
  </si>
  <si>
    <t xml:space="preserve"> =26,37+32,82</t>
  </si>
  <si>
    <t>R-767995114-0</t>
  </si>
  <si>
    <t>Revize kotevních prvků tabule</t>
  </si>
  <si>
    <t>C-952901104-0</t>
  </si>
  <si>
    <t>čištění budov omytí jednoduchých oken nebo balkonových dveří plochy přes 2,5m2</t>
  </si>
  <si>
    <t>C-775511810-0</t>
  </si>
  <si>
    <t>Demontáž podlah vlysových přibíjených s lištami přibíjenými</t>
  </si>
  <si>
    <t>C-965042231-0</t>
  </si>
  <si>
    <t>pomocně - ruční dočištění cihelného zdiva pod větrací mřížkou</t>
  </si>
  <si>
    <t>C-632452411-0</t>
  </si>
  <si>
    <t>Doplnění cementového potěru hlazeného pl do 4 m2 tl do 10 mm</t>
  </si>
  <si>
    <t>podkladní betony</t>
  </si>
  <si>
    <t xml:space="preserve"> =1,03*(98+14)</t>
  </si>
  <si>
    <t>C-919726122-103</t>
  </si>
  <si>
    <t>Geotextilie pro ochranu, separaci a filtraci netkaná měrná hmotnost do 300 g/m2 geonetex app</t>
  </si>
  <si>
    <t>C-631311133-0</t>
  </si>
  <si>
    <t>Mazanina tl do 240 mm z betonu prostého bez zvýšených nároků na prostředí tř. c 12/15</t>
  </si>
  <si>
    <t>mazanina C 12/15, 280 mm</t>
  </si>
  <si>
    <t>C-713121111-0</t>
  </si>
  <si>
    <t>Montáž izolace tepelné podlah volně kladenými rohožemi, pásy, dílci, deskami 1 vrstva</t>
  </si>
  <si>
    <t>H-28372309-1</t>
  </si>
  <si>
    <t>Deska eps 100 pro trvalé zatížení v tlaku (max. 2000 kg/m2) tl 100mm</t>
  </si>
  <si>
    <t xml:space="preserve"> =98*1,03</t>
  </si>
  <si>
    <t xml:space="preserve"> =98*0,00444</t>
  </si>
  <si>
    <t>C-713191133-0</t>
  </si>
  <si>
    <t>Montáž izolace tepelné podlah, stropů vrchem nebo střech překrytí fólií s přelepeným spojem</t>
  </si>
  <si>
    <t>H-28323020-1</t>
  </si>
  <si>
    <t>Fólie separační pe 2 x 50 m</t>
  </si>
  <si>
    <t xml:space="preserve"> =196*1,1</t>
  </si>
  <si>
    <t>C-633811111-0</t>
  </si>
  <si>
    <t>Broušení nerovností betonových podlah do 2 mm - stržení šlemu</t>
  </si>
  <si>
    <t>C-776411112-0</t>
  </si>
  <si>
    <t>Montáž obvodových soklíků výšky  do 100 mm</t>
  </si>
  <si>
    <t xml:space="preserve"> =2*(13,305+6,2+2,3+6,2)</t>
  </si>
  <si>
    <t xml:space="preserve"> =(98+56,01*0,1)*1,1</t>
  </si>
  <si>
    <t xml:space="preserve"> =2*0,8+0,9</t>
  </si>
  <si>
    <t>podlahy 1 - m.č. 042, 043 celkem</t>
  </si>
  <si>
    <t>Bourání podkladů pod dlažby nebo mazanin betonových  tl přes 100 mm pl do 4 m2</t>
  </si>
  <si>
    <t>C-965081223-0</t>
  </si>
  <si>
    <t>Bourání podlah z dlaždic keramických nebo xylolitových tl přes 10 mm plochy přes 1 m2</t>
  </si>
  <si>
    <t>C-771471113-0</t>
  </si>
  <si>
    <t>Montáž soklíků z dlaždic keramických rovných do malty v do 120 mm</t>
  </si>
  <si>
    <t>C-771571116-0</t>
  </si>
  <si>
    <t>Montáž podlah z keramických dlaždic režných hladkých do malty do 25 ks/m2</t>
  </si>
  <si>
    <t>Dlaždice keramické slinutá přes 19 do 25 ks/m2</t>
  </si>
  <si>
    <t>H-59761259-1</t>
  </si>
  <si>
    <t xml:space="preserve"> =47,2*1,05</t>
  </si>
  <si>
    <t>H-59761338-1</t>
  </si>
  <si>
    <t>Sokl - podlahy (barevný) 445 x 85mm</t>
  </si>
  <si>
    <t xml:space="preserve"> =26,6/0,445*1,05</t>
  </si>
  <si>
    <t>Svislé konstrukce celkem</t>
  </si>
  <si>
    <t>C-949101111-0</t>
  </si>
  <si>
    <t>Lešení pomocné pro objekty pozemních staveb s lešeňovou podlahou v do 1,9 m zatížení do 150 kg/m2</t>
  </si>
  <si>
    <t>C-998763301-0</t>
  </si>
  <si>
    <t>Přesun hmot tonážní pro sádrokartonové konstrukce v objektech v do 6 m</t>
  </si>
  <si>
    <t>Konstrukce SDK celkem</t>
  </si>
  <si>
    <t>R-766001</t>
  </si>
  <si>
    <t>Dodávka a montáž zábradlí schodiště</t>
  </si>
  <si>
    <t>podlahy  - m.č. 005, 040, 045, 046 celkem</t>
  </si>
  <si>
    <t>dodávka a montáž kompletizovaného prvku</t>
  </si>
  <si>
    <t>Výplně otvorů - tabulka dveří</t>
  </si>
  <si>
    <t>D1</t>
  </si>
  <si>
    <t>D2</t>
  </si>
  <si>
    <t>D3</t>
  </si>
  <si>
    <t>D4</t>
  </si>
  <si>
    <t>D5</t>
  </si>
  <si>
    <t>dveře jednokřídlové otvíravé, levé 80/197 vč. zárubně a kování</t>
  </si>
  <si>
    <t>dveře jednokřídlové otvíravé, pravé 90/197 vč. zárubně a kování</t>
  </si>
  <si>
    <t>dveře jednokřídlové otvíravé, pravé 70/197 vč. zárubně a kování</t>
  </si>
  <si>
    <t>dveře jednokřídlové posuvné do pouzdra 90/197 vč. pouzdra, zárubně a kování</t>
  </si>
  <si>
    <t>F1</t>
  </si>
  <si>
    <t>Výplně otvorů celkem</t>
  </si>
  <si>
    <t>odpad směsný</t>
  </si>
  <si>
    <t>odpad keramika</t>
  </si>
  <si>
    <t>odpad cihla</t>
  </si>
  <si>
    <t>odpad beton</t>
  </si>
  <si>
    <t>odpad dřevo</t>
  </si>
  <si>
    <t>Poplatek za uložení na skládce (skládkovné) stavebního odpadu cihelného kód odpadu 170 102</t>
  </si>
  <si>
    <t>C-997013811-0</t>
  </si>
  <si>
    <t>Poplatek za uložení na skládce (skládkovné) stavebního odpadu dřevěného kód odpadu 170 201</t>
  </si>
  <si>
    <t>C-997013807-0</t>
  </si>
  <si>
    <t>Poplatek za uložení na skládce (skládkovné) stavebního odpadu keramického kód odpadu 170 103</t>
  </si>
  <si>
    <t>odpad celkem</t>
  </si>
  <si>
    <t>Odpady:</t>
  </si>
  <si>
    <t xml:space="preserve"> =2,51*3</t>
  </si>
  <si>
    <t xml:space="preserve"> =1,2*2,3*15</t>
  </si>
  <si>
    <t xml:space="preserve"> =1,97*(0,6*3+0,7*1+0,8*4+0,9*2)+0,8*2*1</t>
  </si>
  <si>
    <t xml:space="preserve"> =3,3*(1,59+2,31+1,99+1,48+0,5*2+6,2)-0,6*1,97*2-0,8*1,97</t>
  </si>
  <si>
    <t xml:space="preserve"> =6,2*3,06+3,3*(4,1+1,05+6,95+4,65+1,52)-(0,8*1,97*4+0,9*1,97+0,7*1,97)+0,9*1,1</t>
  </si>
  <si>
    <t xml:space="preserve"> =46,75*0,1</t>
  </si>
  <si>
    <t xml:space="preserve"> =1,762*2,2+2,85*2,2-0,8*1,97*2</t>
  </si>
  <si>
    <t xml:space="preserve"> =3,3*(6,2+3,08+4,44)-0,8*1,97*2</t>
  </si>
  <si>
    <t xml:space="preserve"> =3,3*3+1,97*2</t>
  </si>
  <si>
    <t xml:space="preserve"> =3,3*6</t>
  </si>
  <si>
    <t xml:space="preserve"> =0,9*1,97</t>
  </si>
  <si>
    <t xml:space="preserve"> =(1,44+0,73)*2,2</t>
  </si>
  <si>
    <t xml:space="preserve"> =2,2*(8,2+10,2+3,38+1,8+2,61+3,87)+1,5*2,17</t>
  </si>
  <si>
    <t xml:space="preserve"> =(8,2+10,2+3,38+1,8+2,61+3,87+2,2*8)+2,17+2*1,5</t>
  </si>
  <si>
    <t xml:space="preserve"> =6,2*3,33-0,8*1,97</t>
  </si>
  <si>
    <t xml:space="preserve"> =(13,305+0,15+2,3+6,2+0,3)*(0,7+0,485)</t>
  </si>
  <si>
    <t xml:space="preserve"> =36,53+7,83+16,51+9,24</t>
  </si>
  <si>
    <t xml:space="preserve"> =1*2+2*4+0,8+1,97*2+3,3*16</t>
  </si>
  <si>
    <t xml:space="preserve"> =14,9+84+99,1</t>
  </si>
  <si>
    <t xml:space="preserve"> =14,9+84</t>
  </si>
  <si>
    <t xml:space="preserve"> =(3,3*30,81-0,8*2*2-0,9*2-7,53)+(3,33*(6,2+13,305*2)-1,2*2,3*8)+(1,1*(1,945+1,105+0,9+1,1+0,6+1,49+0,9+1,44))+(3,33*(15,55+6,44)*2-1,2*2,3*7)+(0,25*15*(1,2+2,3*2))</t>
  </si>
  <si>
    <t xml:space="preserve"> =(3,3*30,81-0,8*2*2-0,9*2-7,53)+3,3*(6,2+13,305*2)-1,2*2,3*8+1,1*(1,945+1,105+0,9+1,1+0,6+1,49+0,9+1,44)+0,25*8*(1,2+2,3*2)</t>
  </si>
  <si>
    <t xml:space="preserve"> =1,1*(5,58+6,26+12,49)+3,33*(6,2+4,54+0,52)-0,8*1,97*2</t>
  </si>
  <si>
    <t xml:space="preserve"> =(198+32,82)+(335,63+15*1,2*2,3)+(6,2*3,06*2)</t>
  </si>
  <si>
    <t xml:space="preserve"> =15*2*1,2*2,3+2*(6*0,8*1,97+0,9*1,97+0,7*1,97+0,8*2)</t>
  </si>
  <si>
    <t xml:space="preserve"> =98+47,2</t>
  </si>
  <si>
    <t xml:space="preserve"> =145,2+50</t>
  </si>
  <si>
    <t xml:space="preserve"> =2*(13,305+2*6,2+2,3)-2*0,9-2*0,8</t>
  </si>
  <si>
    <t xml:space="preserve"> =0,6*98</t>
  </si>
  <si>
    <t xml:space="preserve"> =2*(13,305+2*6,2+2,3)*0,22</t>
  </si>
  <si>
    <t xml:space="preserve"> =2*(13,305+2*6,2+2,3)*0,25</t>
  </si>
  <si>
    <t xml:space="preserve"> =98*0,28</t>
  </si>
  <si>
    <t xml:space="preserve"> =2*(13,305+2*6,2+2,3)</t>
  </si>
  <si>
    <t xml:space="preserve"> =98*0,22</t>
  </si>
  <si>
    <t xml:space="preserve"> =2*(9,1+6,3)-3*0,8-2*0,9</t>
  </si>
  <si>
    <t>Bourání celkem</t>
  </si>
  <si>
    <t>Konstrukce zámečnické celkem</t>
  </si>
  <si>
    <t xml:space="preserve">Svislé konstrukce </t>
  </si>
  <si>
    <t xml:space="preserve">Dokončující konstrukce a práce </t>
  </si>
  <si>
    <t xml:space="preserve">Konstrukce SDK </t>
  </si>
  <si>
    <t xml:space="preserve">podlahy 1 - m.č. 042, 043 </t>
  </si>
  <si>
    <t xml:space="preserve">podlahy  - m.č. 005, 040, 045, 046 </t>
  </si>
  <si>
    <t xml:space="preserve">Obklady keramické </t>
  </si>
  <si>
    <t xml:space="preserve">Malby </t>
  </si>
  <si>
    <t xml:space="preserve">Výplně otvorů </t>
  </si>
  <si>
    <t>KRYCÍ LIST SOUPISU</t>
  </si>
  <si>
    <t>Stavba:</t>
  </si>
  <si>
    <t>Stavební úpravy fitness na učebnu s příslušenstvím</t>
  </si>
  <si>
    <t>Profese:</t>
  </si>
  <si>
    <t>Elektroinstalace silnoproud</t>
  </si>
  <si>
    <t>Místo:</t>
  </si>
  <si>
    <t>Šantrochova 1800/2, Praha 6</t>
  </si>
  <si>
    <t>Zoodpovědný projektant:</t>
  </si>
  <si>
    <t>Jiří Flosman</t>
  </si>
  <si>
    <t>Rozpočet zpracoval:</t>
  </si>
  <si>
    <t>Poznámka:</t>
  </si>
  <si>
    <t>konkrétní typy nebo označení jsou pouze referenční</t>
  </si>
  <si>
    <t>Cena bez DPH</t>
  </si>
  <si>
    <t>REKAPITULACE ČLENĚNÍ SOUPISU PRACÍ A MATERIÁLU</t>
  </si>
  <si>
    <t>Náklady soupisu celkem</t>
  </si>
  <si>
    <t>SOUPIS PRACÍ  A MATERIÁLU</t>
  </si>
  <si>
    <t>Poznámky:</t>
  </si>
  <si>
    <t>pč</t>
  </si>
  <si>
    <t>typ</t>
  </si>
  <si>
    <t>popis</t>
  </si>
  <si>
    <t>poznámka</t>
  </si>
  <si>
    <t>mj</t>
  </si>
  <si>
    <t>cena/mat.</t>
  </si>
  <si>
    <t>cena/montáž</t>
  </si>
  <si>
    <t>cena celkem
[CZK]</t>
  </si>
  <si>
    <t>Kabely a kabelové trasy silnoproud</t>
  </si>
  <si>
    <t>M</t>
  </si>
  <si>
    <t>1-CXKH-R-J 3x2,5</t>
  </si>
  <si>
    <t>1-CXKH-R-J 3x1,5</t>
  </si>
  <si>
    <t>1-CXKH-R-O 4x1,5</t>
  </si>
  <si>
    <t>CY 2,5mm</t>
  </si>
  <si>
    <t>Kabelový žlab 125x50 s přepážkou</t>
  </si>
  <si>
    <t>1ks=2m</t>
  </si>
  <si>
    <t>Úprava rozvaděče RS01.2</t>
  </si>
  <si>
    <t>M+P</t>
  </si>
  <si>
    <t>Proudový chránič 40A typ G 4P 30mA, Icn=10kA</t>
  </si>
  <si>
    <t>1f jistič 16A/B, Icn=10kA</t>
  </si>
  <si>
    <t>Kombinovaný chránič+jistič 10/1N/C/003</t>
  </si>
  <si>
    <t>Kombinovaný chránič+jistič 16/1N/C/003</t>
  </si>
  <si>
    <t>Impulzní relé CRM-91H</t>
  </si>
  <si>
    <t>Impulzní relé CRM-91H s nastavenou funkcí „G“</t>
  </si>
  <si>
    <t>Přepínač na dveřích rozvaděče SA1 – komplet, barva černá, např. M22-WRK3/K20 (Eaton)</t>
  </si>
  <si>
    <t>otočný přepínač 2 póly, včetně kontaktů a ovládací hlavice</t>
  </si>
  <si>
    <t>Elektrické přístroje silnoproud</t>
  </si>
  <si>
    <t>Zásuvka jednonásobná pro zapuštěnou montáž , barva bílá</t>
  </si>
  <si>
    <t>zásuvka 230V s clonkami</t>
  </si>
  <si>
    <t>Zásuvka jednonásobná pro zapuštěnou
montáž - s přepěťovou ochranou (vždy
1.zásuvka na přívodu z jištěného okruhu)
- barva bílá</t>
  </si>
  <si>
    <t>Dvouzásuvka pro zapuštěnou montáž , barva bílá</t>
  </si>
  <si>
    <t>Rámečky pro zásuvky a vypínače</t>
  </si>
  <si>
    <t>kpl</t>
  </si>
  <si>
    <t>Vypínač jednopólový č.1 bílý komplet</t>
  </si>
  <si>
    <t>Vypínač střídavý č.6 bílý komplet</t>
  </si>
  <si>
    <t>Vypínač dvojitý střídavý č.6+6 bílý komplet</t>
  </si>
  <si>
    <t xml:space="preserve">Drobný montážní materiál </t>
  </si>
  <si>
    <t>Štítky a značení</t>
  </si>
  <si>
    <t>Osvětlení</t>
  </si>
  <si>
    <t>Přisazené mřížkové svítidlo 2x36W, např. MODUS LLX 2X36 W HLINÍK, NÍZKÉ, PRŮBĚŽNÁ MONTÁŽ</t>
  </si>
  <si>
    <t>typ A1</t>
  </si>
  <si>
    <t>Lineární zářivkové svítidlo asymetrické 1x36W, např.MODUS SLIM 1X36W, ASYMETRICKÝ REF.,EL. PŘEDŘADNÍK,PRŮB.MONTÁŽ</t>
  </si>
  <si>
    <t>typ A2</t>
  </si>
  <si>
    <t>Kruhové přisazené LED svítidlo s plastovým krytem 1x27W, např. MODUS BRSB</t>
  </si>
  <si>
    <t>typ D1</t>
  </si>
  <si>
    <t>Přisazené nouzové svítidlo s piktogramem 1x8W, EVG, autonomie 1h, IP40</t>
  </si>
  <si>
    <t>typ N1</t>
  </si>
  <si>
    <t>Stropní přisazené nouzové svítidlo bez piktogramu, LED 1W, autonomie 1h, např. MODUS LOVATO N</t>
  </si>
  <si>
    <t>typ N2</t>
  </si>
  <si>
    <t>Stropní čidlo pohybu, IP44, 230V, barva bílá, např. Eglo 97421 - Venkovní senzor pohybu DETECT ME 6 12 m bílý IP44</t>
  </si>
  <si>
    <t>P</t>
  </si>
  <si>
    <t>Přepojení stávajících svítidel na nový napájecí okruh – m.č.41</t>
  </si>
  <si>
    <t>Montážní a inženýrská činnost</t>
  </si>
  <si>
    <t>Provedení kabelových tras</t>
  </si>
  <si>
    <t>Měření intenzity osvětlení vč.zhotovení měřícího protokolu</t>
  </si>
  <si>
    <t>Koordinace s ostatními profesemi</t>
  </si>
  <si>
    <t>Výchozí revize</t>
  </si>
  <si>
    <t>Zařízení a materiály, které nejsou uvedeny výše, zahrnout do celkové rozsahu prací a dodávek dle výkresové dokumentace a praxe dodavatele.</t>
  </si>
  <si>
    <t>Elektroinstalace - silnoproud</t>
  </si>
  <si>
    <t>Elektroinstalace slaboproud</t>
  </si>
  <si>
    <t>Strukturovaná kabeláž</t>
  </si>
  <si>
    <t>Telefonní zásuvka (1xRJ45) cat.5e</t>
  </si>
  <si>
    <t>Datová zásuvka 2xRJ45, pod omítkou, barva bílá</t>
  </si>
  <si>
    <t>Datová zásuvka 1xRJ45, pod omítkou, barva bílá</t>
  </si>
  <si>
    <t>Wifi AP panel</t>
  </si>
  <si>
    <t>Sestava zásuvek pro interaktivní tabuli</t>
  </si>
  <si>
    <t>Multimediální zásuvka (HDMI, VGA, RJ45, USB) výběr dle požadavků investora</t>
  </si>
  <si>
    <t>Konektor RJ45</t>
  </si>
  <si>
    <t>Instalační kabel CAT5e UTP PVC 305m/box</t>
  </si>
  <si>
    <t>Patchcord cat.5e 2m</t>
  </si>
  <si>
    <r>
      <rPr>
        <sz val="9"/>
        <rFont val="Arial"/>
        <family val="2"/>
        <charset val="238"/>
      </rPr>
      <t xml:space="preserve">Ohebná trubka </t>
    </r>
    <r>
      <rPr>
        <sz val="9"/>
        <rFont val="Symbol"/>
        <family val="1"/>
        <charset val="2"/>
      </rPr>
      <t>Æ</t>
    </r>
    <r>
      <rPr>
        <sz val="9"/>
        <rFont val="Arial CE"/>
        <family val="2"/>
        <charset val="238"/>
      </rPr>
      <t xml:space="preserve"> 23mm bezhalogenová</t>
    </r>
  </si>
  <si>
    <t>Drobný montážní a instalační materiál</t>
  </si>
  <si>
    <t xml:space="preserve">EZS </t>
  </si>
  <si>
    <t>Přesunutí čidla PIR a jeho opětovné připojení</t>
  </si>
  <si>
    <t>Přesunutí magnetických kontaktů a jejich opětovné připojení</t>
  </si>
  <si>
    <t>Kabel EZS např.J-H(St)H 4x2x0,8</t>
  </si>
  <si>
    <t>Protahovací drát</t>
  </si>
  <si>
    <t>Rozhlas a školní zvonek</t>
  </si>
  <si>
    <t>Školní zvonek</t>
  </si>
  <si>
    <t>zvonek na chodbě před m.č.0.43</t>
  </si>
  <si>
    <t>Reproduktor nástěnný</t>
  </si>
  <si>
    <t>nově doplněn do m.č.0.42</t>
  </si>
  <si>
    <t>Přemístění stávajících reproduktorů a jejich opětovná montáž + připojení</t>
  </si>
  <si>
    <t>propojení školního zvonku se stávajícím zvonkem</t>
  </si>
  <si>
    <t>Kabel k reproduktorům</t>
  </si>
  <si>
    <t xml:space="preserve">např.LAPP
Reproduktorový kabel LAPP 49900058, 2 x 4 mm², </t>
  </si>
  <si>
    <t>Montážní práce elektro</t>
  </si>
  <si>
    <t>Provedení kabelových tras všech slaboproudých systémů</t>
  </si>
  <si>
    <t>Instalace a připojení prvků strukturované kabeláže</t>
  </si>
  <si>
    <t>Úpravy ve stávajícím datovém racku včetně úpravy stávající dokumentace a značení</t>
  </si>
  <si>
    <t>Měření datových zásuvek, zhotovení měřícího protokolu</t>
  </si>
  <si>
    <t>Demontáž a opětovná montáž prvků EZS včetně jejich připojení ke stávající ústředně EZS</t>
  </si>
  <si>
    <t>Demontáž a opětovná montáž prvků rozhlasu včetně jejich připojení ke stávajícímu systému</t>
  </si>
  <si>
    <t xml:space="preserve"> </t>
  </si>
  <si>
    <t>Elektroinstalace - slaboproud</t>
  </si>
  <si>
    <t xml:space="preserve">Zakázka : STAVEBNÍ ÚPRAVY ZŠ Věry Čáslavské-Petřiny JIH
</t>
  </si>
  <si>
    <t>Pozice</t>
  </si>
  <si>
    <t>Popis položky</t>
  </si>
  <si>
    <t>Množství</t>
  </si>
  <si>
    <t>Měr.jed.</t>
  </si>
  <si>
    <t>Jednot. cena</t>
  </si>
  <si>
    <t>CELKEM</t>
  </si>
  <si>
    <t>Vytápění :</t>
  </si>
  <si>
    <t>1.</t>
  </si>
  <si>
    <t>Rozvod potrubí :</t>
  </si>
  <si>
    <t>1.01</t>
  </si>
  <si>
    <t>Potrubí měděné polotvrdé,  15x1 mm</t>
  </si>
  <si>
    <t>bm</t>
  </si>
  <si>
    <t>1.02</t>
  </si>
  <si>
    <t>Přesun hmot v objektech do 100m</t>
  </si>
  <si>
    <t>2.</t>
  </si>
  <si>
    <t>Armatury :</t>
  </si>
  <si>
    <t>2.01</t>
  </si>
  <si>
    <t>Radiátorový termostatický ventil 1/2", rohový, RA-DV</t>
  </si>
  <si>
    <t>2.02</t>
  </si>
  <si>
    <t>Termostatická hlavice</t>
  </si>
  <si>
    <t>2.03</t>
  </si>
  <si>
    <t>Radiátorové šroubení 1/2" rohové</t>
  </si>
  <si>
    <t>3.</t>
  </si>
  <si>
    <t>Otopná tělesa :</t>
  </si>
  <si>
    <t>3.01</t>
  </si>
  <si>
    <t>Desková otopná tělesa typ VK, (typ-výška-délka v cm)</t>
  </si>
  <si>
    <t>3.02</t>
  </si>
  <si>
    <t>22-090040-50</t>
  </si>
  <si>
    <t>3.03</t>
  </si>
  <si>
    <t>21-090040-50</t>
  </si>
  <si>
    <t>4.</t>
  </si>
  <si>
    <t>Tepelné izolace:</t>
  </si>
  <si>
    <t>4.01</t>
  </si>
  <si>
    <t>Tepelná izolace návleková TUBEX 20/15</t>
  </si>
  <si>
    <t>5.</t>
  </si>
  <si>
    <t>Ostatní náklady :</t>
  </si>
  <si>
    <t>5.01</t>
  </si>
  <si>
    <t>Topná a tlaková zkouška</t>
  </si>
  <si>
    <t>hod</t>
  </si>
  <si>
    <t>5.02</t>
  </si>
  <si>
    <t>Demontáž stávajících radiátorů, potrubí</t>
  </si>
  <si>
    <t>5.03</t>
  </si>
  <si>
    <t>Úprava rozvodu po demontáži potrubí</t>
  </si>
  <si>
    <t>5.04</t>
  </si>
  <si>
    <t>Uvedení do provozu (zaregulování)</t>
  </si>
  <si>
    <t>5.05</t>
  </si>
  <si>
    <t>Pomocný montážní materiál</t>
  </si>
  <si>
    <t>Mezisoučet celkem:</t>
  </si>
  <si>
    <t>Montáž zařízení:</t>
  </si>
  <si>
    <t>%</t>
  </si>
  <si>
    <t>Náklady celkem:</t>
  </si>
  <si>
    <t>Kanalizace a vodovod</t>
  </si>
  <si>
    <t>Vodovod:</t>
  </si>
  <si>
    <t>Potrubí PPR 20</t>
  </si>
  <si>
    <t>Potrubí PPR 25</t>
  </si>
  <si>
    <t>1.03</t>
  </si>
  <si>
    <t>Potrubí PPR 32</t>
  </si>
  <si>
    <t>Zařizovací předměty:</t>
  </si>
  <si>
    <t>Umyvadlo 55cm Jika 1438.2</t>
  </si>
  <si>
    <t>Umyvadlový sifon nerez</t>
  </si>
  <si>
    <t>Umyvadlová baterie páková, stojánková</t>
  </si>
  <si>
    <t>2.04</t>
  </si>
  <si>
    <t>Montážní šrouby</t>
  </si>
  <si>
    <t>2.05</t>
  </si>
  <si>
    <t>Rohový ventil s filtrem 1/2"</t>
  </si>
  <si>
    <t>2.06</t>
  </si>
  <si>
    <t>Pisoár se senzorem AUP 5 4306.482</t>
  </si>
  <si>
    <t>2.07</t>
  </si>
  <si>
    <t>Trafo pro 2 pisoáry</t>
  </si>
  <si>
    <t>2.08</t>
  </si>
  <si>
    <t>Předstěnový systém WC</t>
  </si>
  <si>
    <t>2.09</t>
  </si>
  <si>
    <t>Závěsný klozet Lyra plus 2338.0</t>
  </si>
  <si>
    <t>2.10</t>
  </si>
  <si>
    <t>Tepelná izolace návleková TUBEX 20/22</t>
  </si>
  <si>
    <t>Tepelná izolace návleková TUBEX 20/28</t>
  </si>
  <si>
    <t>Tepelná izolace návleková TUBEX 20/35</t>
  </si>
  <si>
    <t>Kanalizace:</t>
  </si>
  <si>
    <t>Potrubí HT 50</t>
  </si>
  <si>
    <t>4.02</t>
  </si>
  <si>
    <t>Potrubí HT 75</t>
  </si>
  <si>
    <t>4.03</t>
  </si>
  <si>
    <t>Potrubí HT 100</t>
  </si>
  <si>
    <t>4.04</t>
  </si>
  <si>
    <t>Přivzdušňování HL 905</t>
  </si>
  <si>
    <t>Dezinfekce potrubí a tlaková zkouška vodovodu</t>
  </si>
  <si>
    <t>Demontáž stávajících předmětů</t>
  </si>
  <si>
    <t>Osazení nových zařizovacích předmětů</t>
  </si>
  <si>
    <t>Demontáž stávajícího potrubí</t>
  </si>
  <si>
    <t>5.06</t>
  </si>
  <si>
    <t>Vyápění</t>
  </si>
  <si>
    <t>Zdravotní instalace</t>
  </si>
  <si>
    <t>22a</t>
  </si>
  <si>
    <t>Závěsný set ZH22 (sada 4 závěsných lanek, lanko 2m)</t>
  </si>
  <si>
    <t>pro typ A1 v m.č. 43</t>
  </si>
  <si>
    <t>Připojení stávajícího ventilátoru WC na nový vypínač</t>
  </si>
  <si>
    <t>Připojení pisoárů na samostatně jištěný vývod 16A/230V</t>
  </si>
  <si>
    <t>R-763-001</t>
  </si>
  <si>
    <t>R-763-002</t>
  </si>
  <si>
    <t>Obklad stropu SONIT SP5V - viz v.č. 08 - dodávka + montáž, vč. závěsů a detailů</t>
  </si>
  <si>
    <t>Obklad  SONIT D30V - viz v.č. 08 - dodávka + montáž, vč. závěsů a detailů</t>
  </si>
  <si>
    <t>R-44932119</t>
  </si>
  <si>
    <t>Ruční přístroj hasicí ruční práškový PG 6 - D + M</t>
  </si>
  <si>
    <t>dveře jednokřídlové otvíravé, pravé 80/197 vč. zárubně a kování, samozavírač</t>
  </si>
  <si>
    <t>vstupní dveře 80/200. samozavírač</t>
  </si>
  <si>
    <t>únor 2019</t>
  </si>
  <si>
    <t>r o z p o č e t - SP</t>
  </si>
  <si>
    <t>R-763-003</t>
  </si>
  <si>
    <t>Přemístění stávající výústky VZT do nového podhledu SDK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</si>
</sst>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0.000"/>
    <numFmt numFmtId="165" formatCode="0.0"/>
    <numFmt numFmtId="166" formatCode="#,##0.\-\ "/>
    <numFmt numFmtId="167" formatCode="_-* #,##0\ _K_č_s_-;\-* #,##0\ _K_č_s_-;_-* &quot;- &quot;_K_č_s_-;_-@_-"/>
    <numFmt numFmtId="168" formatCode="_-* #,##0.00\ _K_č_s_-;\-* #,##0.00\ _K_č_s_-;_-* \-??\ _K_č_s_-;_-@_-"/>
    <numFmt numFmtId="169" formatCode="_-* #,##0&quot; Kčs&quot;_-;\-* #,##0&quot; Kčs&quot;_-;_-* &quot;- Kčs&quot;_-;_-@_-"/>
    <numFmt numFmtId="170" formatCode="_-* #,##0.00&quot; Kčs&quot;_-;\-* #,##0.00&quot; Kčs&quot;_-;_-* \-??&quot; Kčs&quot;_-;_-@_-"/>
    <numFmt numFmtId="171" formatCode="_-* #,##0\ _K_č_-;\-* #,##0\ _K_č_-;_-* &quot;- &quot;_K_č_-;_-@_-"/>
    <numFmt numFmtId="172" formatCode="_-* #,##0.00\ _K_č_-;\-* #,##0.00\ _K_č_-;_-* \-??\ _K_č_-;_-@_-"/>
    <numFmt numFmtId="173" formatCode="_-* #,##0_-;\-* #,##0_-;_-* \-_-;_-@_-"/>
    <numFmt numFmtId="174" formatCode="_-* #,##0.00_-;\-* #,##0.00_-;_-* \-??_-;_-@_-"/>
    <numFmt numFmtId="175" formatCode="_-* #,##0.00&quot; Kč&quot;_-;\-* #,##0.00&quot; Kč&quot;_-;_-* \-??&quot; Kč&quot;_-;_-@_-"/>
    <numFmt numFmtId="176" formatCode="\ General"/>
    <numFmt numFmtId="177" formatCode="_-\Ł* #,##0_-;&quot;-Ł&quot;* #,##0_-;_-\Ł* \-_-;_-@_-"/>
    <numFmt numFmtId="178" formatCode="_-\Ł* #,##0.00_-;&quot;-Ł&quot;* #,##0.00_-;_-\Ł* \-??_-;_-@_-"/>
    <numFmt numFmtId="179" formatCode="#,##0.000"/>
    <numFmt numFmtId="180" formatCode="#,##0.00;\-#,##0.00"/>
    <numFmt numFmtId="181" formatCode="#,##0.000;\-#,##0.000"/>
    <numFmt numFmtId="182" formatCode="#,##0.00_ ;\-#,##0.00\ "/>
    <numFmt numFmtId="183" formatCode="#,##0.0"/>
    <numFmt numFmtId="184" formatCode="#,##0.00&quot; Kč&quot;"/>
    <numFmt numFmtId="185" formatCode="#,##0.00\ &quot;Kč&quot;"/>
  </numFmts>
  <fonts count="5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4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8"/>
      <name val="MS Sans Serif"/>
      <family val="2"/>
      <charset val="1"/>
    </font>
    <font>
      <sz val="10"/>
      <name val="Arial"/>
      <family val="2"/>
      <charset val="1"/>
    </font>
    <font>
      <sz val="10"/>
      <color indexed="10"/>
      <name val="Arial"/>
      <family val="2"/>
      <charset val="238"/>
    </font>
    <font>
      <sz val="11"/>
      <name val="Arial"/>
      <family val="2"/>
      <charset val="238"/>
    </font>
    <font>
      <sz val="9"/>
      <name val="Arial CE"/>
      <family val="2"/>
      <charset val="238"/>
    </font>
    <font>
      <b/>
      <sz val="12"/>
      <name val="Times CE"/>
      <family val="1"/>
      <charset val="238"/>
    </font>
    <font>
      <b/>
      <sz val="10"/>
      <color indexed="9"/>
      <name val="Arial CE"/>
      <family val="2"/>
      <charset val="238"/>
    </font>
    <font>
      <sz val="10"/>
      <name val="Arial Narrow"/>
      <family val="2"/>
      <charset val="238"/>
    </font>
    <font>
      <sz val="8"/>
      <name val="MS Sans Serif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name val="Arial CE"/>
      <family val="2"/>
      <charset val="238"/>
    </font>
    <font>
      <shadow/>
      <sz val="12"/>
      <name val="Times CE"/>
      <family val="1"/>
      <charset val="238"/>
    </font>
    <font>
      <sz val="10"/>
      <name val="MS Sans Serif"/>
      <family val="2"/>
      <charset val="238"/>
    </font>
    <font>
      <b/>
      <sz val="14"/>
      <color rgb="FF000000"/>
      <name val="Calibri"/>
      <family val="2"/>
      <charset val="238"/>
      <scheme val="minor"/>
    </font>
    <font>
      <b/>
      <sz val="14"/>
      <color rgb="FF000000"/>
      <name val="Arial-BoldMT"/>
    </font>
    <font>
      <i/>
      <sz val="11"/>
      <color rgb="FF000000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name val="Trebuchet MS"/>
      <family val="2"/>
      <charset val="238"/>
    </font>
    <font>
      <sz val="11"/>
      <name val="Calibri"/>
      <family val="2"/>
      <charset val="238"/>
      <scheme val="minor"/>
    </font>
    <font>
      <sz val="26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b/>
      <u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Symbol"/>
      <family val="1"/>
      <charset val="2"/>
    </font>
    <font>
      <i/>
      <sz val="9"/>
      <name val="Arial"/>
      <family val="2"/>
      <charset val="238"/>
    </font>
    <font>
      <b/>
      <sz val="12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indexed="8"/>
      <name val="Arial CE"/>
      <family val="2"/>
      <charset val="238"/>
    </font>
    <font>
      <b/>
      <sz val="8"/>
      <name val="Arial CE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color theme="1"/>
      <name val="Arial CE"/>
      <charset val="238"/>
    </font>
    <font>
      <sz val="8"/>
      <color theme="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8"/>
      <name val="Trebuchet MS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34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7">
    <xf numFmtId="0" fontId="0" fillId="0" borderId="0"/>
    <xf numFmtId="0" fontId="5" fillId="0" borderId="0"/>
    <xf numFmtId="0" fontId="14" fillId="0" borderId="0"/>
    <xf numFmtId="0" fontId="15" fillId="0" borderId="0">
      <alignment vertical="top" wrapText="1"/>
      <protection locked="0"/>
    </xf>
    <xf numFmtId="0" fontId="16" fillId="0" borderId="0">
      <alignment vertical="top" wrapText="1"/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6" fontId="18" fillId="0" borderId="20"/>
    <xf numFmtId="167" fontId="9" fillId="0" borderId="0" applyFill="0" applyBorder="0" applyAlignment="0" applyProtection="0"/>
    <xf numFmtId="168" fontId="9" fillId="0" borderId="0" applyFill="0" applyBorder="0" applyAlignment="0" applyProtection="0"/>
    <xf numFmtId="169" fontId="9" fillId="0" borderId="0" applyFill="0" applyBorder="0" applyAlignment="0" applyProtection="0"/>
    <xf numFmtId="170" fontId="9" fillId="0" borderId="0" applyFill="0" applyBorder="0" applyAlignment="0" applyProtection="0"/>
    <xf numFmtId="171" fontId="9" fillId="0" borderId="0" applyFill="0" applyBorder="0" applyAlignment="0" applyProtection="0"/>
    <xf numFmtId="172" fontId="9" fillId="0" borderId="0" applyFill="0" applyBorder="0" applyAlignment="0" applyProtection="0"/>
    <xf numFmtId="173" fontId="9" fillId="0" borderId="0" applyFill="0" applyBorder="0" applyAlignment="0" applyProtection="0"/>
    <xf numFmtId="174" fontId="9" fillId="0" borderId="0" applyFill="0" applyBorder="0" applyAlignment="0" applyProtection="0"/>
    <xf numFmtId="0" fontId="19" fillId="0" borderId="20">
      <alignment horizontal="right"/>
    </xf>
    <xf numFmtId="175" fontId="9" fillId="0" borderId="0" applyFill="0" applyBorder="0" applyAlignment="0" applyProtection="0"/>
    <xf numFmtId="175" fontId="9" fillId="0" borderId="0" applyFill="0" applyBorder="0" applyAlignment="0" applyProtection="0"/>
    <xf numFmtId="175" fontId="5" fillId="0" borderId="0" applyFill="0" applyBorder="0" applyAlignment="0" applyProtection="0"/>
    <xf numFmtId="175" fontId="9" fillId="0" borderId="0" applyFill="0" applyBorder="0" applyAlignment="0" applyProtection="0"/>
    <xf numFmtId="0" fontId="20" fillId="0" borderId="0"/>
    <xf numFmtId="0" fontId="21" fillId="3" borderId="20"/>
    <xf numFmtId="0" fontId="21" fillId="4" borderId="17"/>
    <xf numFmtId="0" fontId="22" fillId="0" borderId="0" applyBorder="0" applyAlignment="0"/>
    <xf numFmtId="0" fontId="9" fillId="0" borderId="0"/>
    <xf numFmtId="0" fontId="23" fillId="0" borderId="0"/>
    <xf numFmtId="0" fontId="24" fillId="0" borderId="0"/>
    <xf numFmtId="0" fontId="23" fillId="0" borderId="0"/>
    <xf numFmtId="0" fontId="4" fillId="0" borderId="0"/>
    <xf numFmtId="0" fontId="25" fillId="0" borderId="0"/>
    <xf numFmtId="0" fontId="9" fillId="0" borderId="0"/>
    <xf numFmtId="0" fontId="14" fillId="0" borderId="0"/>
    <xf numFmtId="0" fontId="9" fillId="0" borderId="0"/>
    <xf numFmtId="0" fontId="9" fillId="0" borderId="0"/>
    <xf numFmtId="49" fontId="26" fillId="0" borderId="0"/>
    <xf numFmtId="0" fontId="5" fillId="0" borderId="0"/>
    <xf numFmtId="0" fontId="5" fillId="0" borderId="0"/>
    <xf numFmtId="0" fontId="25" fillId="0" borderId="0"/>
    <xf numFmtId="0" fontId="5" fillId="0" borderId="0"/>
    <xf numFmtId="176" fontId="26" fillId="0" borderId="20">
      <alignment horizontal="left" wrapText="1"/>
    </xf>
    <xf numFmtId="176" fontId="19" fillId="0" borderId="20">
      <alignment horizontal="left" wrapText="1"/>
    </xf>
    <xf numFmtId="0" fontId="27" fillId="0" borderId="0">
      <alignment wrapText="1"/>
    </xf>
    <xf numFmtId="0" fontId="28" fillId="0" borderId="0"/>
    <xf numFmtId="0" fontId="9" fillId="0" borderId="0"/>
    <xf numFmtId="177" fontId="9" fillId="0" borderId="0" applyFill="0" applyBorder="0" applyAlignment="0" applyProtection="0"/>
    <xf numFmtId="178" fontId="9" fillId="0" borderId="0" applyFill="0" applyBorder="0" applyAlignment="0" applyProtection="0"/>
    <xf numFmtId="166" fontId="18" fillId="0" borderId="28"/>
    <xf numFmtId="0" fontId="21" fillId="4" borderId="29"/>
    <xf numFmtId="0" fontId="21" fillId="3" borderId="30"/>
    <xf numFmtId="0" fontId="19" fillId="0" borderId="28">
      <alignment horizontal="right"/>
    </xf>
    <xf numFmtId="0" fontId="21" fillId="3" borderId="28"/>
    <xf numFmtId="0" fontId="21" fillId="4" borderId="27"/>
    <xf numFmtId="0" fontId="19" fillId="0" borderId="30">
      <alignment horizontal="right"/>
    </xf>
    <xf numFmtId="166" fontId="18" fillId="0" borderId="30"/>
    <xf numFmtId="176" fontId="26" fillId="0" borderId="28">
      <alignment horizontal="left" wrapText="1"/>
    </xf>
    <xf numFmtId="176" fontId="19" fillId="0" borderId="28">
      <alignment horizontal="left" wrapText="1"/>
    </xf>
    <xf numFmtId="176" fontId="26" fillId="0" borderId="30">
      <alignment horizontal="left" wrapText="1"/>
    </xf>
    <xf numFmtId="176" fontId="19" fillId="0" borderId="30">
      <alignment horizontal="left" wrapText="1"/>
    </xf>
    <xf numFmtId="0" fontId="34" fillId="0" borderId="0" applyAlignment="0">
      <alignment vertical="top" wrapText="1"/>
      <protection locked="0"/>
    </xf>
    <xf numFmtId="0" fontId="34" fillId="0" borderId="0">
      <alignment vertical="top" wrapText="1"/>
      <protection locked="0"/>
    </xf>
    <xf numFmtId="0" fontId="24" fillId="0" borderId="0"/>
    <xf numFmtId="0" fontId="4" fillId="0" borderId="0"/>
    <xf numFmtId="0" fontId="53" fillId="0" borderId="0">
      <alignment vertical="top" wrapText="1"/>
      <protection locked="0"/>
    </xf>
  </cellStyleXfs>
  <cellXfs count="402">
    <xf numFmtId="0" fontId="0" fillId="0" borderId="0" xfId="0"/>
    <xf numFmtId="0" fontId="1" fillId="0" borderId="0" xfId="0" applyFont="1"/>
    <xf numFmtId="0" fontId="0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4" fontId="0" fillId="0" borderId="3" xfId="0" applyNumberFormat="1" applyFont="1" applyBorder="1"/>
    <xf numFmtId="4" fontId="0" fillId="0" borderId="4" xfId="0" applyNumberFormat="1" applyFont="1" applyBorder="1"/>
    <xf numFmtId="0" fontId="0" fillId="0" borderId="12" xfId="1" applyFont="1" applyBorder="1"/>
    <xf numFmtId="0" fontId="0" fillId="0" borderId="13" xfId="1" applyFont="1" applyBorder="1"/>
    <xf numFmtId="0" fontId="0" fillId="0" borderId="14" xfId="1" applyFont="1" applyBorder="1"/>
    <xf numFmtId="0" fontId="0" fillId="0" borderId="0" xfId="1" applyFont="1"/>
    <xf numFmtId="0" fontId="0" fillId="0" borderId="15" xfId="1" applyFont="1" applyBorder="1"/>
    <xf numFmtId="0" fontId="0" fillId="0" borderId="0" xfId="1" applyFont="1" applyBorder="1"/>
    <xf numFmtId="0" fontId="0" fillId="0" borderId="16" xfId="1" applyFont="1" applyBorder="1"/>
    <xf numFmtId="0" fontId="0" fillId="0" borderId="18" xfId="1" applyFont="1" applyBorder="1"/>
    <xf numFmtId="0" fontId="0" fillId="0" borderId="19" xfId="1" applyFont="1" applyBorder="1"/>
    <xf numFmtId="0" fontId="8" fillId="0" borderId="15" xfId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0" fillId="0" borderId="15" xfId="1" applyFont="1" applyBorder="1" applyAlignment="1">
      <alignment horizontal="center" vertical="center"/>
    </xf>
    <xf numFmtId="0" fontId="0" fillId="0" borderId="0" xfId="1" applyFont="1" applyBorder="1" applyAlignment="1">
      <alignment horizontal="center" vertical="center"/>
    </xf>
    <xf numFmtId="0" fontId="0" fillId="0" borderId="16" xfId="1" applyFont="1" applyBorder="1" applyAlignment="1">
      <alignment horizontal="center" vertical="center"/>
    </xf>
    <xf numFmtId="0" fontId="0" fillId="0" borderId="15" xfId="1" applyFont="1" applyFill="1" applyBorder="1"/>
    <xf numFmtId="0" fontId="0" fillId="0" borderId="22" xfId="1" applyFont="1" applyBorder="1"/>
    <xf numFmtId="0" fontId="13" fillId="0" borderId="0" xfId="1" applyFont="1" applyFill="1"/>
    <xf numFmtId="165" fontId="0" fillId="0" borderId="0" xfId="2" applyNumberFormat="1" applyFont="1"/>
    <xf numFmtId="164" fontId="0" fillId="0" borderId="0" xfId="2" applyNumberFormat="1" applyFont="1"/>
    <xf numFmtId="4" fontId="9" fillId="2" borderId="4" xfId="2" applyNumberFormat="1" applyFont="1" applyFill="1" applyBorder="1" applyAlignment="1">
      <alignment horizontal="right"/>
    </xf>
    <xf numFmtId="165" fontId="17" fillId="0" borderId="0" xfId="2" applyNumberFormat="1" applyFont="1"/>
    <xf numFmtId="4" fontId="9" fillId="2" borderId="7" xfId="2" applyNumberFormat="1" applyFont="1" applyFill="1" applyBorder="1" applyAlignment="1">
      <alignment horizontal="right"/>
    </xf>
    <xf numFmtId="0" fontId="0" fillId="0" borderId="3" xfId="2" applyFont="1" applyBorder="1" applyAlignment="1">
      <alignment wrapText="1"/>
    </xf>
    <xf numFmtId="4" fontId="8" fillId="0" borderId="9" xfId="2" applyNumberFormat="1" applyFont="1" applyBorder="1" applyAlignment="1">
      <alignment horizontal="right"/>
    </xf>
    <xf numFmtId="0" fontId="0" fillId="0" borderId="6" xfId="2" applyFont="1" applyBorder="1" applyAlignment="1">
      <alignment wrapText="1"/>
    </xf>
    <xf numFmtId="0" fontId="8" fillId="0" borderId="1" xfId="2" applyFont="1" applyBorder="1" applyAlignment="1">
      <alignment wrapText="1"/>
    </xf>
    <xf numFmtId="4" fontId="0" fillId="0" borderId="1" xfId="2" applyNumberFormat="1" applyFont="1" applyBorder="1" applyAlignment="1">
      <alignment horizontal="right"/>
    </xf>
    <xf numFmtId="4" fontId="8" fillId="0" borderId="1" xfId="2" applyNumberFormat="1" applyFont="1" applyBorder="1" applyAlignment="1">
      <alignment horizontal="right"/>
    </xf>
    <xf numFmtId="0" fontId="0" fillId="0" borderId="23" xfId="2" applyFont="1" applyBorder="1" applyAlignment="1">
      <alignment wrapText="1"/>
    </xf>
    <xf numFmtId="0" fontId="9" fillId="0" borderId="8" xfId="2" applyFont="1" applyBorder="1" applyAlignment="1">
      <alignment wrapText="1"/>
    </xf>
    <xf numFmtId="0" fontId="9" fillId="0" borderId="10" xfId="2" applyFont="1" applyFill="1" applyBorder="1" applyAlignment="1">
      <alignment wrapText="1"/>
    </xf>
    <xf numFmtId="4" fontId="9" fillId="0" borderId="11" xfId="2" applyNumberFormat="1" applyFont="1" applyBorder="1" applyAlignment="1">
      <alignment horizontal="right"/>
    </xf>
    <xf numFmtId="0" fontId="0" fillId="0" borderId="1" xfId="2" applyFont="1" applyBorder="1" applyAlignment="1">
      <alignment wrapText="1"/>
    </xf>
    <xf numFmtId="0" fontId="29" fillId="0" borderId="0" xfId="0" applyFont="1"/>
    <xf numFmtId="0" fontId="30" fillId="0" borderId="0" xfId="0" applyFont="1"/>
    <xf numFmtId="4" fontId="2" fillId="0" borderId="3" xfId="0" applyNumberFormat="1" applyFont="1" applyFill="1" applyBorder="1" applyAlignment="1">
      <alignment vertical="center"/>
    </xf>
    <xf numFmtId="0" fontId="2" fillId="0" borderId="3" xfId="0" quotePrefix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4" fontId="0" fillId="0" borderId="3" xfId="0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vertical="center"/>
    </xf>
    <xf numFmtId="0" fontId="3" fillId="0" borderId="3" xfId="0" quotePrefix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3" xfId="0" quotePrefix="1" applyFont="1" applyFill="1" applyBorder="1" applyAlignment="1">
      <alignment vertical="center" wrapText="1"/>
    </xf>
    <xf numFmtId="0" fontId="31" fillId="0" borderId="3" xfId="0" quotePrefix="1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31" xfId="0" applyFont="1" applyFill="1" applyBorder="1" applyAlignment="1">
      <alignment vertical="center" wrapText="1"/>
    </xf>
    <xf numFmtId="4" fontId="0" fillId="0" borderId="0" xfId="0" applyNumberFormat="1" applyFill="1" applyAlignment="1">
      <alignment vertical="center"/>
    </xf>
    <xf numFmtId="0" fontId="2" fillId="0" borderId="2" xfId="32" applyFont="1" applyFill="1" applyBorder="1" applyAlignment="1">
      <alignment horizontal="center" vertical="center"/>
    </xf>
    <xf numFmtId="0" fontId="0" fillId="0" borderId="3" xfId="32" applyFont="1" applyFill="1" applyBorder="1" applyAlignment="1">
      <alignment vertical="center" wrapText="1"/>
    </xf>
    <xf numFmtId="0" fontId="4" fillId="0" borderId="3" xfId="32" applyFont="1" applyFill="1" applyBorder="1" applyAlignment="1">
      <alignment horizontal="center" vertical="center"/>
    </xf>
    <xf numFmtId="4" fontId="4" fillId="0" borderId="3" xfId="32" applyNumberFormat="1" applyFont="1" applyFill="1" applyBorder="1" applyAlignment="1">
      <alignment horizontal="right" vertical="center"/>
    </xf>
    <xf numFmtId="0" fontId="0" fillId="0" borderId="3" xfId="32" applyFont="1" applyFill="1" applyBorder="1" applyAlignment="1">
      <alignment horizontal="center" vertical="center"/>
    </xf>
    <xf numFmtId="0" fontId="9" fillId="0" borderId="3" xfId="32" applyFont="1" applyFill="1" applyBorder="1" applyAlignment="1">
      <alignment horizontal="left" vertical="center" wrapText="1"/>
    </xf>
    <xf numFmtId="0" fontId="9" fillId="0" borderId="3" xfId="32" applyFont="1" applyFill="1" applyBorder="1" applyAlignment="1">
      <alignment horizontal="center" vertical="center" wrapText="1"/>
    </xf>
    <xf numFmtId="4" fontId="9" fillId="0" borderId="3" xfId="32" applyNumberFormat="1" applyFont="1" applyFill="1" applyBorder="1" applyAlignment="1">
      <alignment horizontal="right" vertical="center" wrapText="1"/>
    </xf>
    <xf numFmtId="0" fontId="0" fillId="0" borderId="3" xfId="32" applyFont="1" applyFill="1" applyBorder="1" applyAlignment="1">
      <alignment horizontal="left" vertical="center" wrapText="1"/>
    </xf>
    <xf numFmtId="0" fontId="0" fillId="0" borderId="3" xfId="32" applyFont="1" applyFill="1" applyBorder="1" applyAlignment="1">
      <alignment horizontal="center" vertical="center" wrapText="1"/>
    </xf>
    <xf numFmtId="0" fontId="33" fillId="0" borderId="3" xfId="32" applyFont="1" applyFill="1" applyBorder="1" applyAlignment="1">
      <alignment horizontal="center" vertical="center"/>
    </xf>
    <xf numFmtId="0" fontId="4" fillId="0" borderId="3" xfId="32" applyFont="1" applyFill="1" applyBorder="1" applyAlignment="1">
      <alignment horizontal="right" vertical="center"/>
    </xf>
    <xf numFmtId="0" fontId="2" fillId="0" borderId="3" xfId="32" applyFont="1" applyFill="1" applyBorder="1" applyAlignment="1">
      <alignment vertical="center" wrapText="1"/>
    </xf>
    <xf numFmtId="4" fontId="2" fillId="0" borderId="3" xfId="32" applyNumberFormat="1" applyFont="1" applyFill="1" applyBorder="1" applyAlignment="1">
      <alignment horizontal="right" vertical="center"/>
    </xf>
    <xf numFmtId="0" fontId="2" fillId="0" borderId="3" xfId="32" applyFont="1" applyFill="1" applyBorder="1" applyAlignment="1">
      <alignment horizontal="center" vertical="center"/>
    </xf>
    <xf numFmtId="0" fontId="4" fillId="0" borderId="31" xfId="32" applyFill="1" applyBorder="1" applyAlignment="1">
      <alignment horizontal="center" vertical="center"/>
    </xf>
    <xf numFmtId="0" fontId="32" fillId="0" borderId="31" xfId="32" applyFont="1" applyFill="1" applyBorder="1" applyAlignment="1">
      <alignment horizontal="left" vertical="center" wrapText="1"/>
    </xf>
    <xf numFmtId="0" fontId="32" fillId="0" borderId="31" xfId="32" applyFont="1" applyFill="1" applyBorder="1" applyAlignment="1">
      <alignment horizontal="center" vertical="center"/>
    </xf>
    <xf numFmtId="4" fontId="32" fillId="0" borderId="31" xfId="32" applyNumberFormat="1" applyFont="1" applyFill="1" applyBorder="1" applyAlignment="1">
      <alignment horizontal="right" vertical="center"/>
    </xf>
    <xf numFmtId="0" fontId="35" fillId="0" borderId="3" xfId="0" quotePrefix="1" applyFont="1" applyFill="1" applyBorder="1" applyAlignment="1">
      <alignment vertical="center" wrapText="1"/>
    </xf>
    <xf numFmtId="165" fontId="1" fillId="0" borderId="0" xfId="2" applyNumberFormat="1" applyFont="1"/>
    <xf numFmtId="164" fontId="1" fillId="0" borderId="0" xfId="2" applyNumberFormat="1" applyFont="1"/>
    <xf numFmtId="0" fontId="0" fillId="0" borderId="32" xfId="0" applyFont="1" applyBorder="1" applyAlignment="1">
      <alignment horizontal="center"/>
    </xf>
    <xf numFmtId="4" fontId="0" fillId="0" borderId="33" xfId="0" applyNumberFormat="1" applyFont="1" applyBorder="1"/>
    <xf numFmtId="4" fontId="0" fillId="0" borderId="34" xfId="0" applyNumberFormat="1" applyFont="1" applyBorder="1"/>
    <xf numFmtId="4" fontId="4" fillId="0" borderId="3" xfId="2" applyNumberFormat="1" applyFont="1" applyBorder="1" applyAlignment="1">
      <alignment horizontal="right"/>
    </xf>
    <xf numFmtId="4" fontId="4" fillId="0" borderId="4" xfId="2" applyNumberFormat="1" applyFont="1" applyBorder="1" applyAlignment="1">
      <alignment horizontal="right"/>
    </xf>
    <xf numFmtId="4" fontId="0" fillId="0" borderId="4" xfId="2" applyNumberFormat="1" applyFont="1" applyBorder="1" applyAlignment="1">
      <alignment horizontal="right"/>
    </xf>
    <xf numFmtId="4" fontId="0" fillId="0" borderId="23" xfId="2" applyNumberFormat="1" applyFont="1" applyBorder="1" applyAlignment="1">
      <alignment horizontal="right"/>
    </xf>
    <xf numFmtId="4" fontId="0" fillId="0" borderId="24" xfId="2" applyNumberFormat="1" applyFont="1" applyBorder="1" applyAlignment="1">
      <alignment horizontal="right"/>
    </xf>
    <xf numFmtId="4" fontId="8" fillId="0" borderId="8" xfId="2" applyNumberFormat="1" applyFont="1" applyBorder="1" applyAlignment="1">
      <alignment horizontal="right"/>
    </xf>
    <xf numFmtId="4" fontId="9" fillId="0" borderId="10" xfId="2" applyNumberFormat="1" applyFont="1" applyBorder="1" applyAlignment="1">
      <alignment horizontal="right"/>
    </xf>
    <xf numFmtId="0" fontId="36" fillId="0" borderId="0" xfId="0" applyFont="1"/>
    <xf numFmtId="0" fontId="2" fillId="0" borderId="38" xfId="32" applyFont="1" applyFill="1" applyBorder="1" applyAlignment="1">
      <alignment horizontal="center" vertical="center"/>
    </xf>
    <xf numFmtId="0" fontId="0" fillId="0" borderId="39" xfId="32" applyFont="1" applyFill="1" applyBorder="1" applyAlignment="1">
      <alignment vertical="center" wrapText="1"/>
    </xf>
    <xf numFmtId="0" fontId="4" fillId="0" borderId="39" xfId="32" applyFont="1" applyFill="1" applyBorder="1" applyAlignment="1">
      <alignment horizontal="center" vertical="center"/>
    </xf>
    <xf numFmtId="4" fontId="4" fillId="0" borderId="39" xfId="32" applyNumberFormat="1" applyFont="1" applyFill="1" applyBorder="1" applyAlignment="1">
      <alignment horizontal="right" vertical="center"/>
    </xf>
    <xf numFmtId="0" fontId="3" fillId="0" borderId="38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1" applyFont="1" applyFill="1"/>
    <xf numFmtId="4" fontId="0" fillId="0" borderId="3" xfId="32" applyNumberFormat="1" applyFont="1" applyFill="1" applyBorder="1" applyAlignment="1">
      <alignment horizontal="right" vertical="center"/>
    </xf>
    <xf numFmtId="0" fontId="0" fillId="0" borderId="3" xfId="32" applyFont="1" applyFill="1" applyBorder="1" applyAlignment="1">
      <alignment horizontal="right" vertical="center"/>
    </xf>
    <xf numFmtId="0" fontId="35" fillId="0" borderId="3" xfId="32" applyFont="1" applyFill="1" applyBorder="1" applyAlignment="1">
      <alignment horizontal="center" vertical="center"/>
    </xf>
    <xf numFmtId="0" fontId="1" fillId="0" borderId="3" xfId="32" applyFont="1" applyFill="1" applyBorder="1" applyAlignment="1">
      <alignment vertical="center" wrapText="1"/>
    </xf>
    <xf numFmtId="0" fontId="3" fillId="0" borderId="3" xfId="32" applyFont="1" applyFill="1" applyBorder="1" applyAlignment="1">
      <alignment vertical="center"/>
    </xf>
    <xf numFmtId="4" fontId="1" fillId="0" borderId="3" xfId="32" applyNumberFormat="1" applyFont="1" applyFill="1" applyBorder="1" applyAlignment="1">
      <alignment horizontal="right" vertical="center"/>
    </xf>
    <xf numFmtId="4" fontId="3" fillId="0" borderId="3" xfId="32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39" xfId="0" quotePrefix="1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32" applyFont="1" applyFill="1" applyBorder="1" applyAlignment="1">
      <alignment horizontal="left" vertical="center" wrapText="1"/>
    </xf>
    <xf numFmtId="0" fontId="3" fillId="0" borderId="3" xfId="32" applyFont="1" applyFill="1" applyBorder="1" applyAlignment="1">
      <alignment vertical="center" wrapText="1"/>
    </xf>
    <xf numFmtId="0" fontId="1" fillId="0" borderId="31" xfId="0" applyFont="1" applyFill="1" applyBorder="1" applyAlignment="1">
      <alignment vertical="center" wrapText="1"/>
    </xf>
    <xf numFmtId="4" fontId="3" fillId="0" borderId="31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39" xfId="0" applyFont="1" applyFill="1" applyBorder="1" applyAlignment="1">
      <alignment vertical="center" wrapText="1"/>
    </xf>
    <xf numFmtId="4" fontId="3" fillId="0" borderId="39" xfId="0" applyNumberFormat="1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4" fontId="2" fillId="0" borderId="3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4" fontId="3" fillId="0" borderId="3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0" fillId="0" borderId="3" xfId="0" quotePrefix="1" applyFont="1" applyFill="1" applyBorder="1" applyAlignment="1">
      <alignment horizontal="center" vertical="center"/>
    </xf>
    <xf numFmtId="0" fontId="0" fillId="0" borderId="6" xfId="0" applyFill="1" applyBorder="1" applyAlignment="1">
      <alignment horizontal="left" vertical="center"/>
    </xf>
    <xf numFmtId="0" fontId="1" fillId="0" borderId="39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9" fillId="0" borderId="4" xfId="32" applyNumberFormat="1" applyFont="1" applyFill="1" applyBorder="1" applyAlignment="1">
      <alignment horizontal="left" vertical="center" wrapText="1"/>
    </xf>
    <xf numFmtId="0" fontId="2" fillId="0" borderId="5" xfId="32" applyFont="1" applyFill="1" applyBorder="1" applyAlignment="1">
      <alignment horizontal="center" vertical="center"/>
    </xf>
    <xf numFmtId="0" fontId="0" fillId="0" borderId="6" xfId="32" applyFont="1" applyFill="1" applyBorder="1" applyAlignment="1">
      <alignment vertical="center" wrapText="1"/>
    </xf>
    <xf numFmtId="0" fontId="0" fillId="0" borderId="6" xfId="32" applyFont="1" applyFill="1" applyBorder="1" applyAlignment="1">
      <alignment horizontal="center" vertical="center"/>
    </xf>
    <xf numFmtId="4" fontId="4" fillId="0" borderId="6" xfId="32" applyNumberFormat="1" applyFont="1" applyFill="1" applyBorder="1" applyAlignment="1">
      <alignment horizontal="right" vertical="center"/>
    </xf>
    <xf numFmtId="0" fontId="4" fillId="0" borderId="0" xfId="32" applyFill="1" applyAlignment="1">
      <alignment vertical="center"/>
    </xf>
    <xf numFmtId="0" fontId="4" fillId="0" borderId="0" xfId="32" applyFont="1" applyFill="1" applyBorder="1" applyAlignment="1">
      <alignment vertical="center"/>
    </xf>
    <xf numFmtId="0" fontId="9" fillId="0" borderId="0" xfId="32" applyFont="1" applyFill="1" applyBorder="1" applyAlignment="1">
      <alignment vertical="center"/>
    </xf>
    <xf numFmtId="0" fontId="37" fillId="0" borderId="0" xfId="32" applyFont="1" applyFill="1" applyBorder="1" applyAlignment="1">
      <alignment vertical="center"/>
    </xf>
    <xf numFmtId="0" fontId="2" fillId="0" borderId="3" xfId="32" applyFont="1" applyFill="1" applyBorder="1" applyAlignment="1">
      <alignment vertical="center"/>
    </xf>
    <xf numFmtId="0" fontId="0" fillId="0" borderId="3" xfId="32" applyFont="1" applyFill="1" applyBorder="1" applyAlignment="1">
      <alignment vertical="center"/>
    </xf>
    <xf numFmtId="0" fontId="4" fillId="0" borderId="0" xfId="32" applyFill="1" applyAlignment="1">
      <alignment horizontal="center" vertical="center"/>
    </xf>
    <xf numFmtId="0" fontId="4" fillId="0" borderId="0" xfId="32" applyFill="1" applyAlignment="1">
      <alignment vertical="center" wrapText="1"/>
    </xf>
    <xf numFmtId="4" fontId="2" fillId="0" borderId="0" xfId="32" applyNumberFormat="1" applyFont="1" applyFill="1" applyAlignment="1">
      <alignment horizontal="right" vertical="center"/>
    </xf>
    <xf numFmtId="4" fontId="4" fillId="0" borderId="0" xfId="32" applyNumberFormat="1" applyFill="1" applyAlignment="1">
      <alignment horizontal="right" vertical="center"/>
    </xf>
    <xf numFmtId="0" fontId="2" fillId="0" borderId="0" xfId="32" applyFont="1" applyFill="1" applyAlignment="1">
      <alignment vertical="center"/>
    </xf>
    <xf numFmtId="0" fontId="2" fillId="0" borderId="0" xfId="32" applyFont="1" applyFill="1" applyAlignment="1">
      <alignment horizontal="center" vertical="center"/>
    </xf>
    <xf numFmtId="4" fontId="32" fillId="0" borderId="31" xfId="32" applyNumberFormat="1" applyFont="1" applyFill="1" applyBorder="1" applyAlignment="1">
      <alignment vertical="center" wrapText="1"/>
    </xf>
    <xf numFmtId="4" fontId="4" fillId="0" borderId="40" xfId="32" applyNumberFormat="1" applyFont="1" applyFill="1" applyBorder="1" applyAlignment="1">
      <alignment horizontal="left" vertical="center" wrapText="1"/>
    </xf>
    <xf numFmtId="4" fontId="4" fillId="0" borderId="4" xfId="32" applyNumberFormat="1" applyFont="1" applyFill="1" applyBorder="1" applyAlignment="1">
      <alignment horizontal="left" vertical="center" wrapText="1"/>
    </xf>
    <xf numFmtId="4" fontId="0" fillId="0" borderId="4" xfId="32" applyNumberFormat="1" applyFont="1" applyFill="1" applyBorder="1" applyAlignment="1">
      <alignment horizontal="left" vertical="center" wrapText="1"/>
    </xf>
    <xf numFmtId="4" fontId="2" fillId="0" borderId="4" xfId="32" applyNumberFormat="1" applyFont="1" applyFill="1" applyBorder="1" applyAlignment="1">
      <alignment horizontal="left" vertical="center" wrapText="1"/>
    </xf>
    <xf numFmtId="0" fontId="4" fillId="0" borderId="4" xfId="32" applyFont="1" applyFill="1" applyBorder="1" applyAlignment="1">
      <alignment horizontal="left" vertical="center" wrapText="1"/>
    </xf>
    <xf numFmtId="0" fontId="0" fillId="0" borderId="4" xfId="32" applyFont="1" applyFill="1" applyBorder="1" applyAlignment="1">
      <alignment horizontal="left" vertical="center" wrapText="1"/>
    </xf>
    <xf numFmtId="4" fontId="1" fillId="0" borderId="4" xfId="32" applyNumberFormat="1" applyFont="1" applyFill="1" applyBorder="1" applyAlignment="1">
      <alignment horizontal="left" vertical="center" wrapText="1"/>
    </xf>
    <xf numFmtId="4" fontId="3" fillId="0" borderId="4" xfId="32" applyNumberFormat="1" applyFont="1" applyFill="1" applyBorder="1" applyAlignment="1">
      <alignment horizontal="left" vertical="center" wrapText="1"/>
    </xf>
    <xf numFmtId="4" fontId="4" fillId="0" borderId="7" xfId="32" applyNumberFormat="1" applyFont="1" applyFill="1" applyBorder="1" applyAlignment="1">
      <alignment horizontal="left" vertical="center" wrapText="1"/>
    </xf>
    <xf numFmtId="4" fontId="4" fillId="0" borderId="0" xfId="32" applyNumberFormat="1" applyFill="1" applyAlignment="1">
      <alignment vertical="center" wrapText="1"/>
    </xf>
    <xf numFmtId="0" fontId="31" fillId="0" borderId="3" xfId="0" applyFont="1" applyFill="1" applyBorder="1" applyAlignment="1">
      <alignment vertical="center" wrapText="1"/>
    </xf>
    <xf numFmtId="0" fontId="0" fillId="0" borderId="3" xfId="0" applyFill="1" applyBorder="1" applyAlignment="1">
      <alignment horizontal="left" vertical="center"/>
    </xf>
    <xf numFmtId="0" fontId="0" fillId="0" borderId="3" xfId="0" applyFill="1" applyBorder="1" applyAlignment="1">
      <alignment horizontal="center" vertical="center"/>
    </xf>
    <xf numFmtId="4" fontId="0" fillId="0" borderId="3" xfId="0" applyNumberFormat="1" applyFill="1" applyBorder="1" applyAlignment="1">
      <alignment vertical="center"/>
    </xf>
    <xf numFmtId="0" fontId="0" fillId="0" borderId="3" xfId="0" applyFill="1" applyBorder="1" applyAlignment="1">
      <alignment vertical="center" wrapText="1"/>
    </xf>
    <xf numFmtId="0" fontId="38" fillId="0" borderId="3" xfId="0" applyFont="1" applyFill="1" applyBorder="1" applyAlignment="1">
      <alignment vertical="center" wrapText="1"/>
    </xf>
    <xf numFmtId="0" fontId="0" fillId="6" borderId="3" xfId="0" applyFill="1" applyBorder="1" applyAlignment="1">
      <alignment vertical="center" wrapText="1"/>
    </xf>
    <xf numFmtId="0" fontId="0" fillId="7" borderId="3" xfId="0" applyFill="1" applyBorder="1" applyAlignment="1">
      <alignment vertical="center" wrapText="1"/>
    </xf>
    <xf numFmtId="0" fontId="0" fillId="8" borderId="3" xfId="0" applyFill="1" applyBorder="1" applyAlignment="1">
      <alignment vertical="center" wrapText="1"/>
    </xf>
    <xf numFmtId="0" fontId="0" fillId="9" borderId="3" xfId="0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/>
    </xf>
    <xf numFmtId="4" fontId="1" fillId="0" borderId="6" xfId="0" applyNumberFormat="1" applyFont="1" applyFill="1" applyBorder="1" applyAlignment="1">
      <alignment vertical="center"/>
    </xf>
    <xf numFmtId="4" fontId="2" fillId="0" borderId="3" xfId="2" applyNumberFormat="1" applyFont="1" applyFill="1" applyBorder="1" applyAlignment="1">
      <alignment horizontal="right"/>
    </xf>
    <xf numFmtId="4" fontId="1" fillId="0" borderId="31" xfId="0" applyNumberFormat="1" applyFont="1" applyFill="1" applyBorder="1" applyAlignment="1">
      <alignment horizontal="right" vertical="center" wrapText="1"/>
    </xf>
    <xf numFmtId="4" fontId="1" fillId="0" borderId="39" xfId="0" applyNumberFormat="1" applyFont="1" applyFill="1" applyBorder="1" applyAlignment="1">
      <alignment horizontal="right" vertical="center" wrapText="1"/>
    </xf>
    <xf numFmtId="4" fontId="0" fillId="0" borderId="3" xfId="0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6" xfId="0" applyNumberFormat="1" applyFill="1" applyBorder="1" applyAlignment="1">
      <alignment vertical="center"/>
    </xf>
    <xf numFmtId="179" fontId="1" fillId="0" borderId="31" xfId="0" applyNumberFormat="1" applyFont="1" applyFill="1" applyBorder="1" applyAlignment="1">
      <alignment horizontal="right" vertical="center" wrapText="1"/>
    </xf>
    <xf numFmtId="179" fontId="3" fillId="0" borderId="31" xfId="0" applyNumberFormat="1" applyFont="1" applyFill="1" applyBorder="1" applyAlignment="1">
      <alignment horizontal="right" vertical="center" wrapText="1"/>
    </xf>
    <xf numFmtId="179" fontId="1" fillId="0" borderId="39" xfId="0" applyNumberFormat="1" applyFont="1" applyFill="1" applyBorder="1" applyAlignment="1">
      <alignment horizontal="right" vertical="center" wrapText="1"/>
    </xf>
    <xf numFmtId="179" fontId="3" fillId="0" borderId="40" xfId="0" applyNumberFormat="1" applyFont="1" applyFill="1" applyBorder="1" applyAlignment="1">
      <alignment horizontal="right" vertical="center" wrapText="1"/>
    </xf>
    <xf numFmtId="179" fontId="0" fillId="0" borderId="3" xfId="0" applyNumberFormat="1" applyFont="1" applyFill="1" applyBorder="1" applyAlignment="1">
      <alignment horizontal="right" vertical="center" wrapText="1"/>
    </xf>
    <xf numFmtId="179" fontId="2" fillId="0" borderId="4" xfId="0" applyNumberFormat="1" applyFont="1" applyFill="1" applyBorder="1" applyAlignment="1">
      <alignment horizontal="right" vertical="center" wrapText="1"/>
    </xf>
    <xf numFmtId="179" fontId="1" fillId="0" borderId="3" xfId="0" applyNumberFormat="1" applyFont="1" applyFill="1" applyBorder="1" applyAlignment="1">
      <alignment horizontal="right" vertical="center" wrapText="1"/>
    </xf>
    <xf numFmtId="179" fontId="3" fillId="0" borderId="4" xfId="0" applyNumberFormat="1" applyFont="1" applyFill="1" applyBorder="1" applyAlignment="1">
      <alignment horizontal="right" vertical="center" wrapText="1"/>
    </xf>
    <xf numFmtId="179" fontId="0" fillId="0" borderId="3" xfId="0" applyNumberFormat="1" applyFill="1" applyBorder="1" applyAlignment="1">
      <alignment vertical="center"/>
    </xf>
    <xf numFmtId="179" fontId="0" fillId="0" borderId="4" xfId="0" applyNumberFormat="1" applyFill="1" applyBorder="1" applyAlignment="1">
      <alignment vertical="center"/>
    </xf>
    <xf numFmtId="179" fontId="0" fillId="0" borderId="3" xfId="0" applyNumberFormat="1" applyFont="1" applyFill="1" applyBorder="1" applyAlignment="1">
      <alignment vertical="center"/>
    </xf>
    <xf numFmtId="179" fontId="0" fillId="0" borderId="4" xfId="0" applyNumberFormat="1" applyFont="1" applyFill="1" applyBorder="1" applyAlignment="1">
      <alignment vertical="center"/>
    </xf>
    <xf numFmtId="179" fontId="2" fillId="0" borderId="3" xfId="0" applyNumberFormat="1" applyFont="1" applyFill="1" applyBorder="1" applyAlignment="1">
      <alignment vertical="center"/>
    </xf>
    <xf numFmtId="179" fontId="2" fillId="0" borderId="4" xfId="0" applyNumberFormat="1" applyFont="1" applyFill="1" applyBorder="1" applyAlignment="1">
      <alignment vertical="center"/>
    </xf>
    <xf numFmtId="179" fontId="1" fillId="0" borderId="3" xfId="0" applyNumberFormat="1" applyFont="1" applyFill="1" applyBorder="1" applyAlignment="1">
      <alignment vertical="center"/>
    </xf>
    <xf numFmtId="179" fontId="1" fillId="0" borderId="4" xfId="0" applyNumberFormat="1" applyFont="1" applyFill="1" applyBorder="1" applyAlignment="1">
      <alignment vertical="center"/>
    </xf>
    <xf numFmtId="179" fontId="0" fillId="6" borderId="4" xfId="0" applyNumberFormat="1" applyFont="1" applyFill="1" applyBorder="1" applyAlignment="1">
      <alignment vertical="center"/>
    </xf>
    <xf numFmtId="179" fontId="0" fillId="7" borderId="4" xfId="0" applyNumberFormat="1" applyFont="1" applyFill="1" applyBorder="1" applyAlignment="1">
      <alignment vertical="center"/>
    </xf>
    <xf numFmtId="179" fontId="2" fillId="8" borderId="4" xfId="0" applyNumberFormat="1" applyFont="1" applyFill="1" applyBorder="1" applyAlignment="1">
      <alignment horizontal="right" vertical="center" wrapText="1"/>
    </xf>
    <xf numFmtId="179" fontId="0" fillId="9" borderId="4" xfId="0" applyNumberFormat="1" applyFont="1" applyFill="1" applyBorder="1" applyAlignment="1">
      <alignment vertical="center"/>
    </xf>
    <xf numFmtId="179" fontId="2" fillId="8" borderId="4" xfId="0" applyNumberFormat="1" applyFont="1" applyFill="1" applyBorder="1" applyAlignment="1">
      <alignment vertical="center"/>
    </xf>
    <xf numFmtId="179" fontId="3" fillId="0" borderId="3" xfId="0" applyNumberFormat="1" applyFont="1" applyFill="1" applyBorder="1" applyAlignment="1">
      <alignment vertical="center"/>
    </xf>
    <xf numFmtId="179" fontId="3" fillId="0" borderId="4" xfId="0" applyNumberFormat="1" applyFont="1" applyFill="1" applyBorder="1" applyAlignment="1">
      <alignment vertical="center"/>
    </xf>
    <xf numFmtId="179" fontId="0" fillId="5" borderId="4" xfId="0" applyNumberFormat="1" applyFont="1" applyFill="1" applyBorder="1" applyAlignment="1">
      <alignment vertical="center"/>
    </xf>
    <xf numFmtId="179" fontId="0" fillId="7" borderId="4" xfId="0" applyNumberFormat="1" applyFill="1" applyBorder="1" applyAlignment="1">
      <alignment vertical="center"/>
    </xf>
    <xf numFmtId="179" fontId="0" fillId="0" borderId="6" xfId="0" applyNumberFormat="1" applyFill="1" applyBorder="1" applyAlignment="1">
      <alignment vertical="center"/>
    </xf>
    <xf numFmtId="179" fontId="0" fillId="0" borderId="7" xfId="0" applyNumberFormat="1" applyFill="1" applyBorder="1" applyAlignment="1">
      <alignment vertical="center"/>
    </xf>
    <xf numFmtId="179" fontId="0" fillId="0" borderId="0" xfId="0" applyNumberFormat="1" applyFill="1" applyAlignment="1">
      <alignment vertical="center"/>
    </xf>
    <xf numFmtId="0" fontId="24" fillId="0" borderId="0" xfId="64" applyBorder="1"/>
    <xf numFmtId="49" fontId="47" fillId="0" borderId="0" xfId="64" applyNumberFormat="1" applyFont="1" applyFill="1" applyBorder="1" applyAlignment="1" applyProtection="1">
      <alignment horizontal="center"/>
      <protection locked="0"/>
    </xf>
    <xf numFmtId="185" fontId="47" fillId="13" borderId="47" xfId="64" applyNumberFormat="1" applyFont="1" applyFill="1" applyBorder="1" applyAlignment="1" applyProtection="1">
      <alignment horizontal="center"/>
      <protection locked="0"/>
    </xf>
    <xf numFmtId="4" fontId="47" fillId="13" borderId="47" xfId="64" applyNumberFormat="1" applyFont="1" applyFill="1" applyBorder="1" applyAlignment="1" applyProtection="1">
      <alignment horizontal="right"/>
      <protection locked="0"/>
    </xf>
    <xf numFmtId="185" fontId="47" fillId="0" borderId="0" xfId="64" applyNumberFormat="1" applyFont="1" applyFill="1" applyBorder="1" applyAlignment="1" applyProtection="1">
      <alignment horizontal="right"/>
      <protection locked="0"/>
    </xf>
    <xf numFmtId="185" fontId="47" fillId="13" borderId="47" xfId="64" applyNumberFormat="1" applyFont="1" applyFill="1" applyBorder="1" applyAlignment="1" applyProtection="1">
      <alignment horizontal="right"/>
      <protection locked="0"/>
    </xf>
    <xf numFmtId="185" fontId="48" fillId="0" borderId="0" xfId="64" applyNumberFormat="1" applyFont="1" applyFill="1" applyBorder="1" applyAlignment="1" applyProtection="1">
      <alignment horizontal="right"/>
      <protection locked="0"/>
    </xf>
    <xf numFmtId="185" fontId="48" fillId="13" borderId="47" xfId="64" applyNumberFormat="1" applyFont="1" applyFill="1" applyBorder="1" applyAlignment="1" applyProtection="1">
      <alignment horizontal="right"/>
      <protection locked="0"/>
    </xf>
    <xf numFmtId="10" fontId="9" fillId="2" borderId="3" xfId="2" applyNumberFormat="1" applyFont="1" applyFill="1" applyBorder="1" applyAlignment="1" applyProtection="1">
      <alignment horizontal="right"/>
      <protection locked="0"/>
    </xf>
    <xf numFmtId="10" fontId="9" fillId="2" borderId="6" xfId="2" applyNumberFormat="1" applyFont="1" applyFill="1" applyBorder="1" applyAlignment="1" applyProtection="1">
      <alignment horizontal="right"/>
      <protection locked="0"/>
    </xf>
    <xf numFmtId="4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3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3" xfId="0" applyNumberFormat="1" applyFill="1" applyBorder="1" applyAlignment="1" applyProtection="1">
      <alignment vertical="center"/>
      <protection locked="0"/>
    </xf>
    <xf numFmtId="4" fontId="0" fillId="0" borderId="3" xfId="0" applyNumberFormat="1" applyFont="1" applyFill="1" applyBorder="1" applyAlignment="1" applyProtection="1">
      <alignment vertical="center"/>
      <protection locked="0"/>
    </xf>
    <xf numFmtId="4" fontId="2" fillId="0" borderId="3" xfId="0" applyNumberFormat="1" applyFont="1" applyFill="1" applyBorder="1" applyAlignment="1" applyProtection="1">
      <alignment vertical="center"/>
      <protection locked="0"/>
    </xf>
    <xf numFmtId="4" fontId="1" fillId="0" borderId="3" xfId="0" applyNumberFormat="1" applyFont="1" applyFill="1" applyBorder="1" applyAlignment="1" applyProtection="1">
      <alignment vertical="center"/>
      <protection locked="0"/>
    </xf>
    <xf numFmtId="4" fontId="3" fillId="0" borderId="3" xfId="0" applyNumberFormat="1" applyFont="1" applyFill="1" applyBorder="1" applyAlignment="1" applyProtection="1">
      <alignment vertical="center"/>
      <protection locked="0"/>
    </xf>
    <xf numFmtId="4" fontId="0" fillId="0" borderId="6" xfId="0" applyNumberFormat="1" applyFill="1" applyBorder="1" applyAlignment="1" applyProtection="1">
      <alignment vertical="center"/>
      <protection locked="0"/>
    </xf>
    <xf numFmtId="0" fontId="8" fillId="0" borderId="0" xfId="66" applyFont="1" applyFill="1" applyBorder="1" applyAlignment="1" applyProtection="1">
      <alignment horizontal="center" vertical="center"/>
    </xf>
    <xf numFmtId="0" fontId="9" fillId="0" borderId="0" xfId="66" applyFont="1" applyFill="1" applyBorder="1" applyAlignment="1" applyProtection="1">
      <alignment horizontal="left" vertical="top"/>
    </xf>
    <xf numFmtId="0" fontId="9" fillId="0" borderId="0" xfId="66" applyFont="1" applyFill="1" applyBorder="1" applyAlignment="1" applyProtection="1">
      <alignment horizontal="right" vertical="top"/>
    </xf>
    <xf numFmtId="0" fontId="8" fillId="0" borderId="0" xfId="66" applyFont="1" applyFill="1" applyBorder="1" applyAlignment="1" applyProtection="1">
      <alignment horizontal="left" vertical="center"/>
    </xf>
    <xf numFmtId="0" fontId="9" fillId="0" borderId="0" xfId="66" applyFont="1" applyFill="1" applyBorder="1" applyAlignment="1" applyProtection="1">
      <alignment horizontal="left" vertical="center"/>
    </xf>
    <xf numFmtId="0" fontId="9" fillId="0" borderId="0" xfId="66" applyFont="1" applyFill="1" applyBorder="1" applyAlignment="1" applyProtection="1">
      <alignment horizontal="right" vertical="center"/>
    </xf>
    <xf numFmtId="0" fontId="39" fillId="0" borderId="0" xfId="66" applyFont="1" applyFill="1" applyBorder="1" applyAlignment="1" applyProtection="1">
      <alignment horizontal="left" vertical="center"/>
    </xf>
    <xf numFmtId="180" fontId="8" fillId="0" borderId="0" xfId="66" applyNumberFormat="1" applyFont="1" applyFill="1" applyBorder="1" applyAlignment="1" applyProtection="1">
      <alignment horizontal="left" vertical="center"/>
    </xf>
    <xf numFmtId="0" fontId="8" fillId="0" borderId="0" xfId="66" applyFont="1" applyFill="1" applyBorder="1" applyAlignment="1" applyProtection="1">
      <alignment horizontal="right" vertical="center"/>
    </xf>
    <xf numFmtId="180" fontId="39" fillId="0" borderId="0" xfId="66" applyNumberFormat="1" applyFont="1" applyFill="1" applyBorder="1" applyAlignment="1" applyProtection="1">
      <alignment horizontal="right" vertical="center"/>
    </xf>
    <xf numFmtId="180" fontId="8" fillId="0" borderId="0" xfId="66" applyNumberFormat="1" applyFont="1" applyFill="1" applyBorder="1" applyAlignment="1" applyProtection="1">
      <alignment horizontal="right" vertical="center"/>
    </xf>
    <xf numFmtId="180" fontId="8" fillId="0" borderId="0" xfId="66" applyNumberFormat="1" applyFont="1" applyFill="1" applyBorder="1" applyAlignment="1" applyProtection="1">
      <alignment horizontal="right"/>
    </xf>
    <xf numFmtId="49" fontId="8" fillId="0" borderId="0" xfId="66" applyNumberFormat="1" applyFont="1" applyFill="1" applyBorder="1" applyAlignment="1" applyProtection="1">
      <alignment horizontal="left" vertical="center" wrapText="1"/>
    </xf>
    <xf numFmtId="0" fontId="8" fillId="0" borderId="0" xfId="66" applyFont="1" applyFill="1" applyBorder="1" applyAlignment="1" applyProtection="1">
      <alignment horizontal="left" vertical="center" wrapText="1"/>
    </xf>
    <xf numFmtId="181" fontId="8" fillId="0" borderId="0" xfId="66" applyNumberFormat="1" applyFont="1" applyFill="1" applyBorder="1" applyAlignment="1" applyProtection="1">
      <alignment horizontal="left" vertical="center"/>
    </xf>
    <xf numFmtId="0" fontId="40" fillId="0" borderId="0" xfId="66" applyFont="1" applyFill="1" applyBorder="1" applyAlignment="1" applyProtection="1">
      <alignment horizontal="left" vertical="center"/>
    </xf>
    <xf numFmtId="49" fontId="40" fillId="0" borderId="0" xfId="66" applyNumberFormat="1" applyFont="1" applyFill="1" applyBorder="1" applyAlignment="1" applyProtection="1">
      <alignment horizontal="left" vertical="center" wrapText="1"/>
    </xf>
    <xf numFmtId="0" fontId="40" fillId="0" borderId="0" xfId="66" applyFont="1" applyFill="1" applyBorder="1" applyAlignment="1" applyProtection="1">
      <alignment horizontal="left" vertical="center" wrapText="1"/>
    </xf>
    <xf numFmtId="181" fontId="40" fillId="0" borderId="0" xfId="66" applyNumberFormat="1" applyFont="1" applyFill="1" applyBorder="1" applyAlignment="1" applyProtection="1">
      <alignment horizontal="left" vertical="center"/>
    </xf>
    <xf numFmtId="0" fontId="8" fillId="0" borderId="0" xfId="66" applyFont="1" applyFill="1" applyBorder="1" applyAlignment="1" applyProtection="1">
      <alignment horizontal="right" vertical="center" wrapText="1"/>
    </xf>
    <xf numFmtId="180" fontId="40" fillId="0" borderId="0" xfId="66" applyNumberFormat="1" applyFont="1" applyFill="1" applyBorder="1" applyAlignment="1" applyProtection="1">
      <alignment horizontal="right" vertical="center"/>
    </xf>
    <xf numFmtId="184" fontId="40" fillId="0" borderId="0" xfId="66" applyNumberFormat="1" applyFont="1" applyFill="1" applyBorder="1" applyAlignment="1" applyProtection="1">
      <alignment horizontal="right" vertical="center"/>
    </xf>
    <xf numFmtId="0" fontId="8" fillId="0" borderId="0" xfId="66" applyFont="1" applyFill="1" applyBorder="1" applyAlignment="1" applyProtection="1">
      <alignment horizontal="left"/>
    </xf>
    <xf numFmtId="0" fontId="9" fillId="0" borderId="0" xfId="66" applyFont="1" applyFill="1" applyBorder="1" applyAlignment="1" applyProtection="1">
      <alignment horizontal="left"/>
    </xf>
    <xf numFmtId="182" fontId="8" fillId="0" borderId="0" xfId="66" applyNumberFormat="1" applyFont="1" applyFill="1" applyBorder="1" applyAlignment="1" applyProtection="1">
      <alignment horizontal="right"/>
    </xf>
    <xf numFmtId="0" fontId="9" fillId="0" borderId="0" xfId="66" applyFont="1" applyFill="1" applyBorder="1" applyAlignment="1" applyProtection="1">
      <alignment horizontal="right"/>
    </xf>
    <xf numFmtId="0" fontId="9" fillId="0" borderId="0" xfId="66" applyFont="1" applyFill="1" applyBorder="1" applyAlignment="1" applyProtection="1">
      <alignment horizontal="right"/>
      <protection locked="0"/>
    </xf>
    <xf numFmtId="0" fontId="9" fillId="0" borderId="0" xfId="66" applyFont="1" applyFill="1" applyBorder="1" applyAlignment="1" applyProtection="1">
      <alignment horizontal="left"/>
      <protection locked="0"/>
    </xf>
    <xf numFmtId="180" fontId="40" fillId="0" borderId="0" xfId="66" applyNumberFormat="1" applyFont="1" applyFill="1" applyBorder="1" applyAlignment="1" applyProtection="1">
      <alignment horizontal="right" vertical="center"/>
      <protection locked="0"/>
    </xf>
    <xf numFmtId="0" fontId="40" fillId="0" borderId="0" xfId="66" applyFont="1" applyFill="1" applyBorder="1" applyAlignment="1" applyProtection="1">
      <alignment horizontal="left" vertical="center"/>
      <protection locked="0"/>
    </xf>
    <xf numFmtId="0" fontId="40" fillId="0" borderId="0" xfId="66" applyFont="1" applyFill="1" applyBorder="1" applyAlignment="1" applyProtection="1">
      <alignment horizontal="right" vertical="center"/>
      <protection locked="0"/>
    </xf>
    <xf numFmtId="183" fontId="40" fillId="0" borderId="0" xfId="66" applyNumberFormat="1" applyFont="1" applyFill="1" applyBorder="1" applyAlignment="1" applyProtection="1">
      <alignment vertical="center"/>
      <protection locked="0"/>
    </xf>
    <xf numFmtId="2" fontId="40" fillId="0" borderId="0" xfId="66" applyNumberFormat="1" applyFont="1" applyFill="1" applyBorder="1" applyAlignment="1" applyProtection="1">
      <alignment horizontal="right" vertical="center"/>
      <protection locked="0"/>
    </xf>
    <xf numFmtId="183" fontId="40" fillId="0" borderId="0" xfId="66" applyNumberFormat="1" applyFont="1" applyFill="1" applyBorder="1" applyAlignment="1" applyProtection="1">
      <alignment horizontal="right" vertical="center"/>
      <protection locked="0"/>
    </xf>
    <xf numFmtId="0" fontId="9" fillId="0" borderId="0" xfId="66" applyFont="1" applyFill="1" applyAlignment="1" applyProtection="1">
      <alignment horizontal="left" vertical="center"/>
    </xf>
    <xf numFmtId="0" fontId="9" fillId="0" borderId="0" xfId="66" applyFont="1" applyFill="1" applyAlignment="1" applyProtection="1">
      <alignment horizontal="left" vertical="top"/>
    </xf>
    <xf numFmtId="0" fontId="8" fillId="0" borderId="0" xfId="66" applyFont="1" applyFill="1" applyAlignment="1" applyProtection="1">
      <alignment horizontal="left" vertical="center"/>
    </xf>
    <xf numFmtId="0" fontId="9" fillId="0" borderId="0" xfId="66" applyFont="1" applyFill="1" applyAlignment="1" applyProtection="1">
      <alignment horizontal="right" vertical="top"/>
    </xf>
    <xf numFmtId="0" fontId="8" fillId="0" borderId="0" xfId="63" applyFont="1" applyFill="1" applyBorder="1" applyAlignment="1" applyProtection="1">
      <alignment horizontal="left" vertical="center"/>
    </xf>
    <xf numFmtId="0" fontId="9" fillId="0" borderId="0" xfId="63" applyFont="1" applyFill="1" applyAlignment="1" applyProtection="1">
      <alignment horizontal="left" vertical="top"/>
    </xf>
    <xf numFmtId="0" fontId="9" fillId="0" borderId="0" xfId="63" applyFont="1" applyFill="1" applyBorder="1" applyAlignment="1" applyProtection="1">
      <alignment horizontal="left" vertical="top"/>
    </xf>
    <xf numFmtId="0" fontId="9" fillId="0" borderId="0" xfId="63" applyFont="1" applyFill="1" applyBorder="1" applyAlignment="1" applyProtection="1">
      <alignment horizontal="left" vertical="center"/>
    </xf>
    <xf numFmtId="0" fontId="9" fillId="0" borderId="0" xfId="63" applyFont="1" applyFill="1" applyAlignment="1" applyProtection="1">
      <alignment horizontal="left" vertical="center"/>
    </xf>
    <xf numFmtId="0" fontId="9" fillId="0" borderId="0" xfId="63" applyFont="1" applyFill="1" applyBorder="1" applyAlignment="1" applyProtection="1">
      <alignment horizontal="left" vertical="center" wrapText="1"/>
    </xf>
    <xf numFmtId="0" fontId="9" fillId="0" borderId="0" xfId="63" applyFont="1" applyFill="1" applyAlignment="1" applyProtection="1">
      <alignment horizontal="left" vertical="center" wrapText="1"/>
    </xf>
    <xf numFmtId="0" fontId="39" fillId="0" borderId="0" xfId="63" applyFont="1" applyFill="1" applyBorder="1" applyAlignment="1" applyProtection="1">
      <alignment horizontal="left" vertical="center"/>
    </xf>
    <xf numFmtId="180" fontId="8" fillId="0" borderId="0" xfId="63" applyNumberFormat="1" applyFont="1" applyFill="1" applyBorder="1" applyAlignment="1" applyProtection="1">
      <alignment horizontal="left" vertical="center"/>
    </xf>
    <xf numFmtId="0" fontId="8" fillId="0" borderId="0" xfId="63" applyFont="1" applyFill="1" applyAlignment="1" applyProtection="1">
      <alignment horizontal="left" vertical="center"/>
    </xf>
    <xf numFmtId="180" fontId="39" fillId="0" borderId="0" xfId="63" applyNumberFormat="1" applyFont="1" applyFill="1" applyBorder="1" applyAlignment="1" applyProtection="1">
      <alignment horizontal="left" vertical="center"/>
    </xf>
    <xf numFmtId="180" fontId="9" fillId="0" borderId="0" xfId="63" applyNumberFormat="1" applyFont="1" applyFill="1" applyBorder="1" applyAlignment="1" applyProtection="1">
      <alignment horizontal="left" vertical="center"/>
    </xf>
    <xf numFmtId="180" fontId="8" fillId="0" borderId="0" xfId="63" applyNumberFormat="1" applyFont="1" applyFill="1" applyBorder="1" applyAlignment="1" applyProtection="1">
      <alignment horizontal="left"/>
    </xf>
    <xf numFmtId="49" fontId="8" fillId="0" borderId="0" xfId="63" applyNumberFormat="1" applyFont="1" applyFill="1" applyBorder="1" applyAlignment="1" applyProtection="1">
      <alignment horizontal="left" vertical="center" wrapText="1"/>
    </xf>
    <xf numFmtId="0" fontId="8" fillId="0" borderId="0" xfId="63" applyFont="1" applyFill="1" applyBorder="1" applyAlignment="1" applyProtection="1">
      <alignment horizontal="left" vertical="center" wrapText="1"/>
    </xf>
    <xf numFmtId="181" fontId="8" fillId="0" borderId="0" xfId="63" applyNumberFormat="1" applyFont="1" applyFill="1" applyBorder="1" applyAlignment="1" applyProtection="1">
      <alignment horizontal="left" vertical="center"/>
    </xf>
    <xf numFmtId="0" fontId="8" fillId="10" borderId="0" xfId="63" applyFont="1" applyFill="1" applyBorder="1" applyAlignment="1" applyProtection="1">
      <alignment horizontal="left"/>
    </xf>
    <xf numFmtId="0" fontId="9" fillId="10" borderId="0" xfId="63" applyFont="1" applyFill="1" applyBorder="1" applyAlignment="1" applyProtection="1">
      <alignment horizontal="left"/>
    </xf>
    <xf numFmtId="182" fontId="8" fillId="10" borderId="0" xfId="63" applyNumberFormat="1" applyFont="1" applyFill="1" applyBorder="1" applyAlignment="1" applyProtection="1">
      <alignment horizontal="left"/>
    </xf>
    <xf numFmtId="0" fontId="9" fillId="0" borderId="0" xfId="63" applyFont="1" applyFill="1" applyBorder="1" applyAlignment="1" applyProtection="1">
      <alignment horizontal="left"/>
    </xf>
    <xf numFmtId="0" fontId="40" fillId="0" borderId="0" xfId="63" applyFont="1" applyFill="1" applyBorder="1" applyAlignment="1" applyProtection="1">
      <alignment horizontal="left" vertical="center"/>
    </xf>
    <xf numFmtId="49" fontId="40" fillId="0" borderId="0" xfId="63" applyNumberFormat="1" applyFont="1" applyFill="1" applyBorder="1" applyAlignment="1" applyProtection="1">
      <alignment horizontal="left" vertical="center" wrapText="1"/>
    </xf>
    <xf numFmtId="0" fontId="40" fillId="0" borderId="0" xfId="63" applyFont="1" applyFill="1" applyBorder="1" applyAlignment="1" applyProtection="1">
      <alignment horizontal="left" vertical="center" wrapText="1"/>
    </xf>
    <xf numFmtId="181" fontId="40" fillId="0" borderId="0" xfId="63" applyNumberFormat="1" applyFont="1" applyFill="1" applyBorder="1" applyAlignment="1" applyProtection="1">
      <alignment horizontal="left" vertical="center"/>
    </xf>
    <xf numFmtId="184" fontId="40" fillId="0" borderId="0" xfId="63" applyNumberFormat="1" applyFont="1" applyFill="1" applyBorder="1" applyAlignment="1" applyProtection="1">
      <alignment horizontal="left" vertical="center"/>
    </xf>
    <xf numFmtId="180" fontId="40" fillId="0" borderId="0" xfId="63" applyNumberFormat="1" applyFont="1" applyFill="1" applyBorder="1" applyAlignment="1" applyProtection="1">
      <alignment horizontal="left" vertical="center"/>
    </xf>
    <xf numFmtId="49" fontId="42" fillId="0" borderId="0" xfId="63" applyNumberFormat="1" applyFont="1" applyFill="1" applyBorder="1" applyAlignment="1" applyProtection="1">
      <alignment horizontal="left" vertical="center" wrapText="1"/>
    </xf>
    <xf numFmtId="0" fontId="9" fillId="10" borderId="0" xfId="63" applyFont="1" applyFill="1" applyBorder="1" applyAlignment="1" applyProtection="1">
      <alignment horizontal="left"/>
      <protection locked="0"/>
    </xf>
    <xf numFmtId="183" fontId="40" fillId="0" borderId="0" xfId="63" applyNumberFormat="1" applyFont="1" applyFill="1" applyBorder="1" applyAlignment="1" applyProtection="1">
      <alignment horizontal="left" vertical="center"/>
      <protection locked="0"/>
    </xf>
    <xf numFmtId="2" fontId="40" fillId="0" borderId="0" xfId="63" applyNumberFormat="1" applyFont="1" applyFill="1" applyBorder="1" applyAlignment="1" applyProtection="1">
      <alignment horizontal="left" vertical="center"/>
      <protection locked="0"/>
    </xf>
    <xf numFmtId="0" fontId="40" fillId="0" borderId="0" xfId="63" applyFont="1" applyFill="1" applyBorder="1" applyAlignment="1" applyProtection="1">
      <alignment horizontal="left" vertical="center"/>
      <protection locked="0"/>
    </xf>
    <xf numFmtId="185" fontId="47" fillId="0" borderId="0" xfId="64" applyNumberFormat="1" applyFont="1" applyBorder="1" applyProtection="1">
      <protection locked="0"/>
    </xf>
    <xf numFmtId="0" fontId="24" fillId="0" borderId="0" xfId="64" applyBorder="1" applyProtection="1"/>
    <xf numFmtId="49" fontId="44" fillId="11" borderId="41" xfId="64" applyNumberFormat="1" applyFont="1" applyFill="1" applyBorder="1" applyAlignment="1" applyProtection="1">
      <alignment horizontal="center"/>
    </xf>
    <xf numFmtId="49" fontId="45" fillId="11" borderId="42" xfId="64" quotePrefix="1" applyNumberFormat="1" applyFont="1" applyFill="1" applyBorder="1" applyAlignment="1" applyProtection="1">
      <alignment horizontal="center"/>
    </xf>
    <xf numFmtId="49" fontId="45" fillId="11" borderId="42" xfId="64" applyNumberFormat="1" applyFont="1" applyFill="1" applyBorder="1" applyAlignment="1" applyProtection="1">
      <alignment horizontal="center"/>
    </xf>
    <xf numFmtId="49" fontId="44" fillId="11" borderId="43" xfId="64" applyNumberFormat="1" applyFont="1" applyFill="1" applyBorder="1" applyAlignment="1" applyProtection="1">
      <alignment horizontal="center"/>
    </xf>
    <xf numFmtId="49" fontId="46" fillId="12" borderId="44" xfId="64" applyNumberFormat="1" applyFont="1" applyFill="1" applyBorder="1" applyAlignment="1" applyProtection="1">
      <alignment horizontal="right"/>
    </xf>
    <xf numFmtId="49" fontId="46" fillId="12" borderId="45" xfId="64" applyNumberFormat="1" applyFont="1" applyFill="1" applyBorder="1" applyAlignment="1" applyProtection="1">
      <alignment horizontal="center"/>
    </xf>
    <xf numFmtId="4" fontId="47" fillId="12" borderId="45" xfId="64" applyNumberFormat="1" applyFont="1" applyFill="1" applyBorder="1" applyAlignment="1" applyProtection="1">
      <alignment horizontal="right"/>
    </xf>
    <xf numFmtId="49" fontId="47" fillId="12" borderId="45" xfId="64" applyNumberFormat="1" applyFont="1" applyFill="1" applyBorder="1" applyAlignment="1" applyProtection="1">
      <alignment horizontal="center"/>
    </xf>
    <xf numFmtId="4" fontId="47" fillId="12" borderId="46" xfId="64" applyNumberFormat="1" applyFont="1" applyFill="1" applyBorder="1" applyAlignment="1" applyProtection="1">
      <alignment horizontal="right"/>
    </xf>
    <xf numFmtId="49" fontId="44" fillId="0" borderId="0" xfId="64" applyNumberFormat="1" applyFont="1" applyFill="1" applyBorder="1" applyAlignment="1" applyProtection="1">
      <alignment horizontal="right"/>
    </xf>
    <xf numFmtId="49" fontId="44" fillId="0" borderId="0" xfId="64" applyNumberFormat="1" applyFont="1" applyFill="1" applyBorder="1" applyAlignment="1" applyProtection="1">
      <alignment horizontal="center"/>
    </xf>
    <xf numFmtId="2" fontId="47" fillId="0" borderId="0" xfId="64" applyNumberFormat="1" applyFont="1" applyFill="1" applyBorder="1" applyAlignment="1" applyProtection="1">
      <alignment horizontal="right"/>
    </xf>
    <xf numFmtId="49" fontId="47" fillId="0" borderId="0" xfId="64" applyNumberFormat="1" applyFont="1" applyFill="1" applyBorder="1" applyAlignment="1" applyProtection="1">
      <alignment horizontal="center"/>
    </xf>
    <xf numFmtId="49" fontId="47" fillId="0" borderId="0" xfId="64" applyNumberFormat="1" applyFont="1" applyFill="1" applyBorder="1" applyAlignment="1" applyProtection="1">
      <alignment horizontal="right"/>
    </xf>
    <xf numFmtId="49" fontId="47" fillId="0" borderId="0" xfId="64" applyNumberFormat="1" applyFont="1" applyFill="1" applyBorder="1" applyAlignment="1" applyProtection="1">
      <alignment horizontal="left"/>
    </xf>
    <xf numFmtId="185" fontId="47" fillId="0" borderId="0" xfId="64" applyNumberFormat="1" applyFont="1" applyFill="1" applyBorder="1" applyAlignment="1" applyProtection="1"/>
    <xf numFmtId="49" fontId="44" fillId="13" borderId="25" xfId="64" applyNumberFormat="1" applyFont="1" applyFill="1" applyBorder="1" applyAlignment="1" applyProtection="1">
      <alignment horizontal="right"/>
    </xf>
    <xf numFmtId="49" fontId="44" fillId="13" borderId="47" xfId="64" applyNumberFormat="1" applyFont="1" applyFill="1" applyBorder="1" applyAlignment="1" applyProtection="1">
      <alignment horizontal="center"/>
    </xf>
    <xf numFmtId="2" fontId="47" fillId="13" borderId="47" xfId="64" applyNumberFormat="1" applyFont="1" applyFill="1" applyBorder="1" applyAlignment="1" applyProtection="1">
      <alignment horizontal="right"/>
    </xf>
    <xf numFmtId="49" fontId="47" fillId="13" borderId="47" xfId="64" applyNumberFormat="1" applyFont="1" applyFill="1" applyBorder="1" applyAlignment="1" applyProtection="1">
      <alignment horizontal="center"/>
    </xf>
    <xf numFmtId="185" fontId="47" fillId="13" borderId="26" xfId="64" applyNumberFormat="1" applyFont="1" applyFill="1" applyBorder="1" applyAlignment="1" applyProtection="1"/>
    <xf numFmtId="49" fontId="46" fillId="0" borderId="0" xfId="64" applyNumberFormat="1" applyFont="1" applyFill="1" applyBorder="1" applyAlignment="1" applyProtection="1">
      <alignment horizontal="right"/>
    </xf>
    <xf numFmtId="185" fontId="47" fillId="0" borderId="0" xfId="64" applyNumberFormat="1" applyFont="1" applyBorder="1" applyAlignment="1" applyProtection="1"/>
    <xf numFmtId="49" fontId="48" fillId="0" borderId="0" xfId="64" applyNumberFormat="1" applyFont="1" applyFill="1" applyBorder="1" applyAlignment="1" applyProtection="1">
      <alignment horizontal="right"/>
    </xf>
    <xf numFmtId="49" fontId="48" fillId="0" borderId="0" xfId="64" applyNumberFormat="1" applyFont="1" applyFill="1" applyBorder="1" applyAlignment="1" applyProtection="1">
      <alignment horizontal="left"/>
    </xf>
    <xf numFmtId="49" fontId="48" fillId="13" borderId="25" xfId="64" applyNumberFormat="1" applyFont="1" applyFill="1" applyBorder="1" applyAlignment="1" applyProtection="1">
      <alignment horizontal="right"/>
    </xf>
    <xf numFmtId="49" fontId="46" fillId="13" borderId="47" xfId="64" applyNumberFormat="1" applyFont="1" applyFill="1" applyBorder="1" applyAlignment="1" applyProtection="1">
      <alignment horizontal="center"/>
    </xf>
    <xf numFmtId="2" fontId="44" fillId="13" borderId="47" xfId="64" applyNumberFormat="1" applyFont="1" applyFill="1" applyBorder="1" applyAlignment="1" applyProtection="1">
      <alignment horizontal="right"/>
    </xf>
    <xf numFmtId="49" fontId="46" fillId="0" borderId="0" xfId="64" applyNumberFormat="1" applyFont="1" applyFill="1" applyBorder="1" applyAlignment="1" applyProtection="1">
      <alignment horizontal="center"/>
    </xf>
    <xf numFmtId="49" fontId="48" fillId="0" borderId="0" xfId="64" applyNumberFormat="1" applyFont="1" applyFill="1" applyBorder="1" applyAlignment="1" applyProtection="1">
      <alignment horizontal="left" wrapText="1" shrinkToFit="1"/>
    </xf>
    <xf numFmtId="2" fontId="47" fillId="0" borderId="0" xfId="64" applyNumberFormat="1" applyFont="1" applyFill="1" applyBorder="1" applyAlignment="1" applyProtection="1">
      <alignment shrinkToFit="1"/>
    </xf>
    <xf numFmtId="49" fontId="47" fillId="0" borderId="0" xfId="64" applyNumberFormat="1" applyFont="1" applyFill="1" applyBorder="1" applyAlignment="1" applyProtection="1">
      <alignment horizontal="center" shrinkToFit="1"/>
    </xf>
    <xf numFmtId="0" fontId="49" fillId="0" borderId="0" xfId="65" applyFont="1" applyProtection="1"/>
    <xf numFmtId="2" fontId="50" fillId="0" borderId="0" xfId="65" applyNumberFormat="1" applyFont="1" applyProtection="1"/>
    <xf numFmtId="49" fontId="47" fillId="13" borderId="25" xfId="64" applyNumberFormat="1" applyFont="1" applyFill="1" applyBorder="1" applyAlignment="1" applyProtection="1">
      <alignment horizontal="right"/>
    </xf>
    <xf numFmtId="4" fontId="44" fillId="13" borderId="47" xfId="64" applyNumberFormat="1" applyFont="1" applyFill="1" applyBorder="1" applyAlignment="1" applyProtection="1">
      <alignment horizontal="right"/>
    </xf>
    <xf numFmtId="4" fontId="47" fillId="0" borderId="0" xfId="64" applyNumberFormat="1" applyFont="1" applyFill="1" applyBorder="1" applyAlignment="1" applyProtection="1">
      <alignment horizontal="right"/>
    </xf>
    <xf numFmtId="49" fontId="51" fillId="13" borderId="47" xfId="64" applyNumberFormat="1" applyFont="1" applyFill="1" applyBorder="1" applyAlignment="1" applyProtection="1">
      <alignment horizontal="center"/>
    </xf>
    <xf numFmtId="4" fontId="51" fillId="13" borderId="47" xfId="64" applyNumberFormat="1" applyFont="1" applyFill="1" applyBorder="1" applyAlignment="1" applyProtection="1">
      <alignment horizontal="right"/>
    </xf>
    <xf numFmtId="185" fontId="51" fillId="13" borderId="47" xfId="64" applyNumberFormat="1" applyFont="1" applyFill="1" applyBorder="1" applyAlignment="1" applyProtection="1">
      <alignment horizontal="right"/>
    </xf>
    <xf numFmtId="185" fontId="51" fillId="13" borderId="26" xfId="64" applyNumberFormat="1" applyFont="1" applyFill="1" applyBorder="1" applyAlignment="1" applyProtection="1"/>
    <xf numFmtId="49" fontId="51" fillId="0" borderId="0" xfId="64" applyNumberFormat="1" applyFont="1" applyFill="1" applyBorder="1" applyAlignment="1" applyProtection="1">
      <alignment horizontal="center"/>
    </xf>
    <xf numFmtId="4" fontId="51" fillId="0" borderId="0" xfId="64" applyNumberFormat="1" applyFont="1" applyFill="1" applyBorder="1" applyAlignment="1" applyProtection="1">
      <alignment horizontal="right"/>
    </xf>
    <xf numFmtId="185" fontId="51" fillId="0" borderId="0" xfId="64" applyNumberFormat="1" applyFont="1" applyFill="1" applyBorder="1" applyAlignment="1" applyProtection="1">
      <alignment horizontal="right"/>
    </xf>
    <xf numFmtId="185" fontId="51" fillId="0" borderId="0" xfId="64" applyNumberFormat="1" applyFont="1" applyFill="1" applyBorder="1" applyAlignment="1" applyProtection="1"/>
    <xf numFmtId="0" fontId="5" fillId="13" borderId="47" xfId="64" applyFont="1" applyFill="1" applyBorder="1" applyAlignment="1" applyProtection="1">
      <alignment horizontal="center"/>
    </xf>
    <xf numFmtId="185" fontId="48" fillId="13" borderId="47" xfId="64" applyNumberFormat="1" applyFont="1" applyFill="1" applyBorder="1" applyAlignment="1" applyProtection="1">
      <alignment horizontal="right"/>
    </xf>
    <xf numFmtId="0" fontId="5" fillId="0" borderId="0" xfId="64" applyFont="1" applyFill="1" applyBorder="1" applyProtection="1"/>
    <xf numFmtId="185" fontId="24" fillId="0" borderId="0" xfId="64" applyNumberFormat="1" applyBorder="1" applyProtection="1"/>
    <xf numFmtId="185" fontId="24" fillId="0" borderId="0" xfId="64" applyNumberFormat="1" applyBorder="1" applyAlignment="1" applyProtection="1"/>
    <xf numFmtId="0" fontId="24" fillId="13" borderId="25" xfId="64" applyFill="1" applyBorder="1" applyProtection="1"/>
    <xf numFmtId="0" fontId="52" fillId="13" borderId="47" xfId="64" applyFont="1" applyFill="1" applyBorder="1" applyAlignment="1" applyProtection="1">
      <alignment horizontal="center"/>
    </xf>
    <xf numFmtId="0" fontId="24" fillId="13" borderId="47" xfId="64" applyFill="1" applyBorder="1" applyProtection="1"/>
    <xf numFmtId="185" fontId="24" fillId="13" borderId="47" xfId="64" applyNumberFormat="1" applyFill="1" applyBorder="1" applyProtection="1"/>
    <xf numFmtId="185" fontId="52" fillId="13" borderId="26" xfId="64" applyNumberFormat="1" applyFont="1" applyFill="1" applyBorder="1" applyAlignment="1" applyProtection="1"/>
    <xf numFmtId="0" fontId="24" fillId="0" borderId="0" xfId="64" applyBorder="1" applyAlignment="1" applyProtection="1"/>
    <xf numFmtId="185" fontId="47" fillId="0" borderId="0" xfId="64" applyNumberFormat="1" applyFont="1" applyFill="1" applyBorder="1" applyAlignment="1" applyProtection="1">
      <alignment horizontal="right"/>
    </xf>
    <xf numFmtId="185" fontId="47" fillId="13" borderId="26" xfId="64" applyNumberFormat="1" applyFont="1" applyFill="1" applyBorder="1" applyAlignment="1" applyProtection="1">
      <alignment horizontal="right"/>
    </xf>
    <xf numFmtId="185" fontId="24" fillId="0" borderId="0" xfId="64" applyNumberFormat="1" applyBorder="1" applyAlignment="1" applyProtection="1">
      <alignment horizontal="right"/>
    </xf>
    <xf numFmtId="49" fontId="48" fillId="0" borderId="0" xfId="64" applyNumberFormat="1" applyFont="1" applyFill="1" applyBorder="1" applyAlignment="1" applyProtection="1">
      <alignment horizontal="center"/>
    </xf>
    <xf numFmtId="2" fontId="46" fillId="13" borderId="47" xfId="64" applyNumberFormat="1" applyFont="1" applyFill="1" applyBorder="1" applyAlignment="1" applyProtection="1">
      <alignment horizontal="right"/>
    </xf>
    <xf numFmtId="49" fontId="48" fillId="13" borderId="47" xfId="64" applyNumberFormat="1" applyFont="1" applyFill="1" applyBorder="1" applyAlignment="1" applyProtection="1">
      <alignment horizontal="center"/>
    </xf>
    <xf numFmtId="4" fontId="48" fillId="0" borderId="0" xfId="64" applyNumberFormat="1" applyFont="1" applyFill="1" applyBorder="1" applyAlignment="1" applyProtection="1">
      <alignment horizontal="right"/>
    </xf>
    <xf numFmtId="185" fontId="51" fillId="13" borderId="26" xfId="64" applyNumberFormat="1" applyFont="1" applyFill="1" applyBorder="1" applyProtection="1"/>
    <xf numFmtId="185" fontId="51" fillId="0" borderId="0" xfId="64" applyNumberFormat="1" applyFont="1" applyFill="1" applyBorder="1" applyProtection="1"/>
    <xf numFmtId="185" fontId="52" fillId="13" borderId="26" xfId="64" applyNumberFormat="1" applyFont="1" applyFill="1" applyBorder="1" applyProtection="1"/>
    <xf numFmtId="49" fontId="6" fillId="0" borderId="21" xfId="1" applyNumberFormat="1" applyFont="1" applyBorder="1" applyAlignment="1">
      <alignment horizontal="center"/>
    </xf>
    <xf numFmtId="0" fontId="0" fillId="0" borderId="20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3" fontId="0" fillId="0" borderId="13" xfId="1" applyNumberFormat="1" applyFont="1" applyBorder="1" applyAlignment="1">
      <alignment horizontal="center"/>
    </xf>
    <xf numFmtId="0" fontId="0" fillId="0" borderId="13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7" fillId="0" borderId="17" xfId="1" applyFont="1" applyBorder="1" applyAlignment="1">
      <alignment horizontal="center" vertical="center" wrapText="1"/>
    </xf>
    <xf numFmtId="0" fontId="8" fillId="0" borderId="35" xfId="1" applyFont="1" applyBorder="1" applyAlignment="1">
      <alignment horizontal="center" vertical="center" wrapText="1"/>
    </xf>
    <xf numFmtId="0" fontId="8" fillId="0" borderId="36" xfId="1" applyFont="1" applyBorder="1" applyAlignment="1">
      <alignment horizontal="center" vertical="center"/>
    </xf>
    <xf numFmtId="0" fontId="8" fillId="0" borderId="37" xfId="1" applyFont="1" applyBorder="1" applyAlignment="1">
      <alignment horizontal="center" vertical="center"/>
    </xf>
    <xf numFmtId="0" fontId="0" fillId="0" borderId="21" xfId="1" applyFont="1" applyBorder="1" applyAlignment="1">
      <alignment horizontal="center" vertical="center"/>
    </xf>
    <xf numFmtId="0" fontId="9" fillId="0" borderId="21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12" fillId="0" borderId="20" xfId="1" applyFont="1" applyBorder="1" applyAlignment="1">
      <alignment horizontal="center" vertical="center"/>
    </xf>
    <xf numFmtId="4" fontId="1" fillId="0" borderId="3" xfId="2" applyNumberFormat="1" applyFont="1" applyBorder="1" applyAlignment="1">
      <alignment horizontal="center"/>
    </xf>
    <xf numFmtId="4" fontId="1" fillId="0" borderId="4" xfId="2" applyNumberFormat="1" applyFont="1" applyBorder="1" applyAlignment="1">
      <alignment horizontal="center"/>
    </xf>
    <xf numFmtId="4" fontId="8" fillId="0" borderId="25" xfId="2" applyNumberFormat="1" applyFont="1" applyBorder="1" applyAlignment="1">
      <alignment horizontal="center"/>
    </xf>
    <xf numFmtId="4" fontId="8" fillId="0" borderId="26" xfId="2" applyNumberFormat="1" applyFont="1" applyBorder="1" applyAlignment="1">
      <alignment horizontal="center"/>
    </xf>
    <xf numFmtId="0" fontId="32" fillId="0" borderId="31" xfId="32" applyFont="1" applyFill="1" applyBorder="1" applyAlignment="1">
      <alignment horizontal="center" vertical="center" wrapText="1"/>
    </xf>
    <xf numFmtId="180" fontId="8" fillId="0" borderId="0" xfId="63" applyNumberFormat="1" applyFont="1" applyFill="1" applyBorder="1" applyAlignment="1" applyProtection="1">
      <alignment horizontal="left" vertical="center"/>
    </xf>
    <xf numFmtId="180" fontId="40" fillId="0" borderId="0" xfId="63" applyNumberFormat="1" applyFont="1" applyFill="1" applyBorder="1" applyAlignment="1" applyProtection="1">
      <alignment horizontal="left" vertical="center"/>
      <protection locked="0"/>
    </xf>
    <xf numFmtId="0" fontId="9" fillId="0" borderId="0" xfId="63" applyFont="1" applyFill="1" applyBorder="1" applyAlignment="1" applyProtection="1">
      <alignment horizontal="left" vertical="center" wrapText="1"/>
    </xf>
    <xf numFmtId="0" fontId="8" fillId="0" borderId="0" xfId="63" applyFont="1" applyFill="1" applyBorder="1" applyAlignment="1" applyProtection="1">
      <alignment horizontal="left" vertical="center"/>
    </xf>
    <xf numFmtId="49" fontId="43" fillId="0" borderId="0" xfId="64" applyNumberFormat="1" applyFont="1" applyFill="1" applyBorder="1" applyAlignment="1" applyProtection="1">
      <alignment horizontal="left"/>
    </xf>
    <xf numFmtId="0" fontId="24" fillId="0" borderId="0" xfId="64" applyBorder="1" applyAlignment="1" applyProtection="1"/>
  </cellXfs>
  <cellStyles count="67">
    <cellStyle name="_PERSONAL" xfId="6"/>
    <cellStyle name="_PERSONAL_1" xfId="7"/>
    <cellStyle name="_S13_MAR_VYKAZ_OCENENY" xfId="8"/>
    <cellStyle name="_ZU ROMA oceněný_UT_DPS" xfId="9"/>
    <cellStyle name="Ceny" xfId="10"/>
    <cellStyle name="Ceny 2" xfId="50"/>
    <cellStyle name="Ceny 3" xfId="57"/>
    <cellStyle name="Comma [0]_laroux" xfId="11"/>
    <cellStyle name="Comma_laroux" xfId="12"/>
    <cellStyle name="Currency [0]_laroux" xfId="13"/>
    <cellStyle name="Currency_laroux" xfId="14"/>
    <cellStyle name="čárky [0]_1" xfId="15"/>
    <cellStyle name="čárky 2" xfId="16"/>
    <cellStyle name="Dziesiętny [0]_laroux" xfId="17"/>
    <cellStyle name="Dziesiętny_laroux" xfId="18"/>
    <cellStyle name="kody" xfId="19"/>
    <cellStyle name="kody 2" xfId="53"/>
    <cellStyle name="kody 3" xfId="56"/>
    <cellStyle name="měny 2" xfId="20"/>
    <cellStyle name="měny 3" xfId="21"/>
    <cellStyle name="měny 4" xfId="22"/>
    <cellStyle name="měny 5" xfId="23"/>
    <cellStyle name="NADPIS 5" xfId="24"/>
    <cellStyle name="Nadpisy" xfId="25"/>
    <cellStyle name="Nadpisy 2" xfId="54"/>
    <cellStyle name="Nadpisy 3" xfId="52"/>
    <cellStyle name="Nadpisy-příslušenství" xfId="26"/>
    <cellStyle name="Nadpisy-příslušenství 2" xfId="55"/>
    <cellStyle name="Nadpisy-příslušenství 3" xfId="51"/>
    <cellStyle name="NAROW" xfId="27"/>
    <cellStyle name="Normal_C_Technologicka_cast" xfId="28"/>
    <cellStyle name="Normální" xfId="0" builtinId="0"/>
    <cellStyle name="normální 10" xfId="4"/>
    <cellStyle name="normální 11" xfId="29"/>
    <cellStyle name="normální 12" xfId="30"/>
    <cellStyle name="normální 13" xfId="31"/>
    <cellStyle name="normální 14" xfId="32"/>
    <cellStyle name="Normální 15" xfId="62"/>
    <cellStyle name="Normální 16" xfId="63"/>
    <cellStyle name="Normální 17" xfId="64"/>
    <cellStyle name="Normální 18" xfId="66"/>
    <cellStyle name="normální 2" xfId="5"/>
    <cellStyle name="normální 2 2" xfId="33"/>
    <cellStyle name="Normální 2 3" xfId="65"/>
    <cellStyle name="normální 2_sta" xfId="34"/>
    <cellStyle name="normální 3" xfId="35"/>
    <cellStyle name="normální 4" xfId="36"/>
    <cellStyle name="normální 4 2" xfId="37"/>
    <cellStyle name="normální 5" xfId="38"/>
    <cellStyle name="normální 6" xfId="39"/>
    <cellStyle name="normální 7" xfId="40"/>
    <cellStyle name="normální 8" xfId="3"/>
    <cellStyle name="normální 9" xfId="41"/>
    <cellStyle name="normální_Rekapitulace" xfId="2"/>
    <cellStyle name="normální_Zpevnene pl_02" xfId="1"/>
    <cellStyle name="Normalny_laroux" xfId="42"/>
    <cellStyle name="Popis" xfId="43"/>
    <cellStyle name="Popis - 1" xfId="44"/>
    <cellStyle name="Popis - 1 2" xfId="59"/>
    <cellStyle name="Popis - 1 3" xfId="61"/>
    <cellStyle name="Popis 2" xfId="58"/>
    <cellStyle name="Popis 3" xfId="60"/>
    <cellStyle name="POPIS_laroux" xfId="45"/>
    <cellStyle name="Standard_aktuell" xfId="46"/>
    <cellStyle name="Styl 1" xfId="47"/>
    <cellStyle name="Walutowy [0]_laroux" xfId="48"/>
    <cellStyle name="Walutowy_laroux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!Aaaaa/Rozpocty/Kocourek/Mari&#225;nka%20-%20sanace%20sklepa/Rozpocet/!Aaaaa/Rozpocty/Psenicka/Chamare/Odevzd&#225;no%202.%202.%2009/verze%20-%202009_02_02-&#269;istopis_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!Aaaaa/Rozpocty/Kocourek/Marj&#225;nka%20-%20strop/!Aaaaa/Rozpocty/Psenicka/Chamare/Odevzd&#225;no%202.%202.%2009/verze%20-%202009_02_02-&#269;istopis_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"/>
      <sheetName val="Rekapitulace"/>
      <sheetName val="rozpocet"/>
      <sheetName val="ZTI"/>
      <sheetName val="út"/>
      <sheetName val="MAR"/>
      <sheetName val="SILNO"/>
      <sheetName val="SLABO"/>
      <sheetName val="VZT_CHL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"/>
      <sheetName val="Rekapitulace"/>
      <sheetName val="rozpocet"/>
      <sheetName val="ZTI"/>
      <sheetName val="út"/>
      <sheetName val="MAR"/>
      <sheetName val="SILNO"/>
      <sheetName val="SLABO"/>
      <sheetName val="VZT_CHL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B3:H253"/>
  <sheetViews>
    <sheetView showGridLines="0" tabSelected="1" defaultGridColor="0" view="pageBreakPreview" topLeftCell="A16" colorId="10" zoomScale="120" zoomScaleSheetLayoutView="120" workbookViewId="0">
      <selection activeCell="E28" sqref="E28"/>
    </sheetView>
  </sheetViews>
  <sheetFormatPr defaultRowHeight="15"/>
  <cols>
    <col min="1" max="1" width="5.28515625" style="11" customWidth="1"/>
    <col min="2" max="2" width="17.42578125" style="11" customWidth="1"/>
    <col min="3" max="3" width="8.85546875" style="11" customWidth="1"/>
    <col min="4" max="5" width="9.140625" style="11"/>
    <col min="6" max="6" width="6.140625" style="11" customWidth="1"/>
    <col min="7" max="7" width="9.140625" style="11"/>
    <col min="8" max="8" width="16.7109375" style="11" customWidth="1"/>
    <col min="9" max="256" width="9.140625" style="11"/>
    <col min="257" max="257" width="5.28515625" style="11" customWidth="1"/>
    <col min="258" max="258" width="17.42578125" style="11" customWidth="1"/>
    <col min="259" max="259" width="8.85546875" style="11" customWidth="1"/>
    <col min="260" max="261" width="9.140625" style="11"/>
    <col min="262" max="262" width="6.140625" style="11" customWidth="1"/>
    <col min="263" max="263" width="9.140625" style="11"/>
    <col min="264" max="264" width="16.7109375" style="11" customWidth="1"/>
    <col min="265" max="512" width="9.140625" style="11"/>
    <col min="513" max="513" width="5.28515625" style="11" customWidth="1"/>
    <col min="514" max="514" width="17.42578125" style="11" customWidth="1"/>
    <col min="515" max="515" width="8.85546875" style="11" customWidth="1"/>
    <col min="516" max="517" width="9.140625" style="11"/>
    <col min="518" max="518" width="6.140625" style="11" customWidth="1"/>
    <col min="519" max="519" width="9.140625" style="11"/>
    <col min="520" max="520" width="16.7109375" style="11" customWidth="1"/>
    <col min="521" max="768" width="9.140625" style="11"/>
    <col min="769" max="769" width="5.28515625" style="11" customWidth="1"/>
    <col min="770" max="770" width="17.42578125" style="11" customWidth="1"/>
    <col min="771" max="771" width="8.85546875" style="11" customWidth="1"/>
    <col min="772" max="773" width="9.140625" style="11"/>
    <col min="774" max="774" width="6.140625" style="11" customWidth="1"/>
    <col min="775" max="775" width="9.140625" style="11"/>
    <col min="776" max="776" width="16.7109375" style="11" customWidth="1"/>
    <col min="777" max="1024" width="9.140625" style="11"/>
    <col min="1025" max="1025" width="5.28515625" style="11" customWidth="1"/>
    <col min="1026" max="1026" width="17.42578125" style="11" customWidth="1"/>
    <col min="1027" max="1027" width="8.85546875" style="11" customWidth="1"/>
    <col min="1028" max="1029" width="9.140625" style="11"/>
    <col min="1030" max="1030" width="6.140625" style="11" customWidth="1"/>
    <col min="1031" max="1031" width="9.140625" style="11"/>
    <col min="1032" max="1032" width="16.7109375" style="11" customWidth="1"/>
    <col min="1033" max="1280" width="9.140625" style="11"/>
    <col min="1281" max="1281" width="5.28515625" style="11" customWidth="1"/>
    <col min="1282" max="1282" width="17.42578125" style="11" customWidth="1"/>
    <col min="1283" max="1283" width="8.85546875" style="11" customWidth="1"/>
    <col min="1284" max="1285" width="9.140625" style="11"/>
    <col min="1286" max="1286" width="6.140625" style="11" customWidth="1"/>
    <col min="1287" max="1287" width="9.140625" style="11"/>
    <col min="1288" max="1288" width="16.7109375" style="11" customWidth="1"/>
    <col min="1289" max="1536" width="9.140625" style="11"/>
    <col min="1537" max="1537" width="5.28515625" style="11" customWidth="1"/>
    <col min="1538" max="1538" width="17.42578125" style="11" customWidth="1"/>
    <col min="1539" max="1539" width="8.85546875" style="11" customWidth="1"/>
    <col min="1540" max="1541" width="9.140625" style="11"/>
    <col min="1542" max="1542" width="6.140625" style="11" customWidth="1"/>
    <col min="1543" max="1543" width="9.140625" style="11"/>
    <col min="1544" max="1544" width="16.7109375" style="11" customWidth="1"/>
    <col min="1545" max="1792" width="9.140625" style="11"/>
    <col min="1793" max="1793" width="5.28515625" style="11" customWidth="1"/>
    <col min="1794" max="1794" width="17.42578125" style="11" customWidth="1"/>
    <col min="1795" max="1795" width="8.85546875" style="11" customWidth="1"/>
    <col min="1796" max="1797" width="9.140625" style="11"/>
    <col min="1798" max="1798" width="6.140625" style="11" customWidth="1"/>
    <col min="1799" max="1799" width="9.140625" style="11"/>
    <col min="1800" max="1800" width="16.7109375" style="11" customWidth="1"/>
    <col min="1801" max="2048" width="9.140625" style="11"/>
    <col min="2049" max="2049" width="5.28515625" style="11" customWidth="1"/>
    <col min="2050" max="2050" width="17.42578125" style="11" customWidth="1"/>
    <col min="2051" max="2051" width="8.85546875" style="11" customWidth="1"/>
    <col min="2052" max="2053" width="9.140625" style="11"/>
    <col min="2054" max="2054" width="6.140625" style="11" customWidth="1"/>
    <col min="2055" max="2055" width="9.140625" style="11"/>
    <col min="2056" max="2056" width="16.7109375" style="11" customWidth="1"/>
    <col min="2057" max="2304" width="9.140625" style="11"/>
    <col min="2305" max="2305" width="5.28515625" style="11" customWidth="1"/>
    <col min="2306" max="2306" width="17.42578125" style="11" customWidth="1"/>
    <col min="2307" max="2307" width="8.85546875" style="11" customWidth="1"/>
    <col min="2308" max="2309" width="9.140625" style="11"/>
    <col min="2310" max="2310" width="6.140625" style="11" customWidth="1"/>
    <col min="2311" max="2311" width="9.140625" style="11"/>
    <col min="2312" max="2312" width="16.7109375" style="11" customWidth="1"/>
    <col min="2313" max="2560" width="9.140625" style="11"/>
    <col min="2561" max="2561" width="5.28515625" style="11" customWidth="1"/>
    <col min="2562" max="2562" width="17.42578125" style="11" customWidth="1"/>
    <col min="2563" max="2563" width="8.85546875" style="11" customWidth="1"/>
    <col min="2564" max="2565" width="9.140625" style="11"/>
    <col min="2566" max="2566" width="6.140625" style="11" customWidth="1"/>
    <col min="2567" max="2567" width="9.140625" style="11"/>
    <col min="2568" max="2568" width="16.7109375" style="11" customWidth="1"/>
    <col min="2569" max="2816" width="9.140625" style="11"/>
    <col min="2817" max="2817" width="5.28515625" style="11" customWidth="1"/>
    <col min="2818" max="2818" width="17.42578125" style="11" customWidth="1"/>
    <col min="2819" max="2819" width="8.85546875" style="11" customWidth="1"/>
    <col min="2820" max="2821" width="9.140625" style="11"/>
    <col min="2822" max="2822" width="6.140625" style="11" customWidth="1"/>
    <col min="2823" max="2823" width="9.140625" style="11"/>
    <col min="2824" max="2824" width="16.7109375" style="11" customWidth="1"/>
    <col min="2825" max="3072" width="9.140625" style="11"/>
    <col min="3073" max="3073" width="5.28515625" style="11" customWidth="1"/>
    <col min="3074" max="3074" width="17.42578125" style="11" customWidth="1"/>
    <col min="3075" max="3075" width="8.85546875" style="11" customWidth="1"/>
    <col min="3076" max="3077" width="9.140625" style="11"/>
    <col min="3078" max="3078" width="6.140625" style="11" customWidth="1"/>
    <col min="3079" max="3079" width="9.140625" style="11"/>
    <col min="3080" max="3080" width="16.7109375" style="11" customWidth="1"/>
    <col min="3081" max="3328" width="9.140625" style="11"/>
    <col min="3329" max="3329" width="5.28515625" style="11" customWidth="1"/>
    <col min="3330" max="3330" width="17.42578125" style="11" customWidth="1"/>
    <col min="3331" max="3331" width="8.85546875" style="11" customWidth="1"/>
    <col min="3332" max="3333" width="9.140625" style="11"/>
    <col min="3334" max="3334" width="6.140625" style="11" customWidth="1"/>
    <col min="3335" max="3335" width="9.140625" style="11"/>
    <col min="3336" max="3336" width="16.7109375" style="11" customWidth="1"/>
    <col min="3337" max="3584" width="9.140625" style="11"/>
    <col min="3585" max="3585" width="5.28515625" style="11" customWidth="1"/>
    <col min="3586" max="3586" width="17.42578125" style="11" customWidth="1"/>
    <col min="3587" max="3587" width="8.85546875" style="11" customWidth="1"/>
    <col min="3588" max="3589" width="9.140625" style="11"/>
    <col min="3590" max="3590" width="6.140625" style="11" customWidth="1"/>
    <col min="3591" max="3591" width="9.140625" style="11"/>
    <col min="3592" max="3592" width="16.7109375" style="11" customWidth="1"/>
    <col min="3593" max="3840" width="9.140625" style="11"/>
    <col min="3841" max="3841" width="5.28515625" style="11" customWidth="1"/>
    <col min="3842" max="3842" width="17.42578125" style="11" customWidth="1"/>
    <col min="3843" max="3843" width="8.85546875" style="11" customWidth="1"/>
    <col min="3844" max="3845" width="9.140625" style="11"/>
    <col min="3846" max="3846" width="6.140625" style="11" customWidth="1"/>
    <col min="3847" max="3847" width="9.140625" style="11"/>
    <col min="3848" max="3848" width="16.7109375" style="11" customWidth="1"/>
    <col min="3849" max="4096" width="9.140625" style="11"/>
    <col min="4097" max="4097" width="5.28515625" style="11" customWidth="1"/>
    <col min="4098" max="4098" width="17.42578125" style="11" customWidth="1"/>
    <col min="4099" max="4099" width="8.85546875" style="11" customWidth="1"/>
    <col min="4100" max="4101" width="9.140625" style="11"/>
    <col min="4102" max="4102" width="6.140625" style="11" customWidth="1"/>
    <col min="4103" max="4103" width="9.140625" style="11"/>
    <col min="4104" max="4104" width="16.7109375" style="11" customWidth="1"/>
    <col min="4105" max="4352" width="9.140625" style="11"/>
    <col min="4353" max="4353" width="5.28515625" style="11" customWidth="1"/>
    <col min="4354" max="4354" width="17.42578125" style="11" customWidth="1"/>
    <col min="4355" max="4355" width="8.85546875" style="11" customWidth="1"/>
    <col min="4356" max="4357" width="9.140625" style="11"/>
    <col min="4358" max="4358" width="6.140625" style="11" customWidth="1"/>
    <col min="4359" max="4359" width="9.140625" style="11"/>
    <col min="4360" max="4360" width="16.7109375" style="11" customWidth="1"/>
    <col min="4361" max="4608" width="9.140625" style="11"/>
    <col min="4609" max="4609" width="5.28515625" style="11" customWidth="1"/>
    <col min="4610" max="4610" width="17.42578125" style="11" customWidth="1"/>
    <col min="4611" max="4611" width="8.85546875" style="11" customWidth="1"/>
    <col min="4612" max="4613" width="9.140625" style="11"/>
    <col min="4614" max="4614" width="6.140625" style="11" customWidth="1"/>
    <col min="4615" max="4615" width="9.140625" style="11"/>
    <col min="4616" max="4616" width="16.7109375" style="11" customWidth="1"/>
    <col min="4617" max="4864" width="9.140625" style="11"/>
    <col min="4865" max="4865" width="5.28515625" style="11" customWidth="1"/>
    <col min="4866" max="4866" width="17.42578125" style="11" customWidth="1"/>
    <col min="4867" max="4867" width="8.85546875" style="11" customWidth="1"/>
    <col min="4868" max="4869" width="9.140625" style="11"/>
    <col min="4870" max="4870" width="6.140625" style="11" customWidth="1"/>
    <col min="4871" max="4871" width="9.140625" style="11"/>
    <col min="4872" max="4872" width="16.7109375" style="11" customWidth="1"/>
    <col min="4873" max="5120" width="9.140625" style="11"/>
    <col min="5121" max="5121" width="5.28515625" style="11" customWidth="1"/>
    <col min="5122" max="5122" width="17.42578125" style="11" customWidth="1"/>
    <col min="5123" max="5123" width="8.85546875" style="11" customWidth="1"/>
    <col min="5124" max="5125" width="9.140625" style="11"/>
    <col min="5126" max="5126" width="6.140625" style="11" customWidth="1"/>
    <col min="5127" max="5127" width="9.140625" style="11"/>
    <col min="5128" max="5128" width="16.7109375" style="11" customWidth="1"/>
    <col min="5129" max="5376" width="9.140625" style="11"/>
    <col min="5377" max="5377" width="5.28515625" style="11" customWidth="1"/>
    <col min="5378" max="5378" width="17.42578125" style="11" customWidth="1"/>
    <col min="5379" max="5379" width="8.85546875" style="11" customWidth="1"/>
    <col min="5380" max="5381" width="9.140625" style="11"/>
    <col min="5382" max="5382" width="6.140625" style="11" customWidth="1"/>
    <col min="5383" max="5383" width="9.140625" style="11"/>
    <col min="5384" max="5384" width="16.7109375" style="11" customWidth="1"/>
    <col min="5385" max="5632" width="9.140625" style="11"/>
    <col min="5633" max="5633" width="5.28515625" style="11" customWidth="1"/>
    <col min="5634" max="5634" width="17.42578125" style="11" customWidth="1"/>
    <col min="5635" max="5635" width="8.85546875" style="11" customWidth="1"/>
    <col min="5636" max="5637" width="9.140625" style="11"/>
    <col min="5638" max="5638" width="6.140625" style="11" customWidth="1"/>
    <col min="5639" max="5639" width="9.140625" style="11"/>
    <col min="5640" max="5640" width="16.7109375" style="11" customWidth="1"/>
    <col min="5641" max="5888" width="9.140625" style="11"/>
    <col min="5889" max="5889" width="5.28515625" style="11" customWidth="1"/>
    <col min="5890" max="5890" width="17.42578125" style="11" customWidth="1"/>
    <col min="5891" max="5891" width="8.85546875" style="11" customWidth="1"/>
    <col min="5892" max="5893" width="9.140625" style="11"/>
    <col min="5894" max="5894" width="6.140625" style="11" customWidth="1"/>
    <col min="5895" max="5895" width="9.140625" style="11"/>
    <col min="5896" max="5896" width="16.7109375" style="11" customWidth="1"/>
    <col min="5897" max="6144" width="9.140625" style="11"/>
    <col min="6145" max="6145" width="5.28515625" style="11" customWidth="1"/>
    <col min="6146" max="6146" width="17.42578125" style="11" customWidth="1"/>
    <col min="6147" max="6147" width="8.85546875" style="11" customWidth="1"/>
    <col min="6148" max="6149" width="9.140625" style="11"/>
    <col min="6150" max="6150" width="6.140625" style="11" customWidth="1"/>
    <col min="6151" max="6151" width="9.140625" style="11"/>
    <col min="6152" max="6152" width="16.7109375" style="11" customWidth="1"/>
    <col min="6153" max="6400" width="9.140625" style="11"/>
    <col min="6401" max="6401" width="5.28515625" style="11" customWidth="1"/>
    <col min="6402" max="6402" width="17.42578125" style="11" customWidth="1"/>
    <col min="6403" max="6403" width="8.85546875" style="11" customWidth="1"/>
    <col min="6404" max="6405" width="9.140625" style="11"/>
    <col min="6406" max="6406" width="6.140625" style="11" customWidth="1"/>
    <col min="6407" max="6407" width="9.140625" style="11"/>
    <col min="6408" max="6408" width="16.7109375" style="11" customWidth="1"/>
    <col min="6409" max="6656" width="9.140625" style="11"/>
    <col min="6657" max="6657" width="5.28515625" style="11" customWidth="1"/>
    <col min="6658" max="6658" width="17.42578125" style="11" customWidth="1"/>
    <col min="6659" max="6659" width="8.85546875" style="11" customWidth="1"/>
    <col min="6660" max="6661" width="9.140625" style="11"/>
    <col min="6662" max="6662" width="6.140625" style="11" customWidth="1"/>
    <col min="6663" max="6663" width="9.140625" style="11"/>
    <col min="6664" max="6664" width="16.7109375" style="11" customWidth="1"/>
    <col min="6665" max="6912" width="9.140625" style="11"/>
    <col min="6913" max="6913" width="5.28515625" style="11" customWidth="1"/>
    <col min="6914" max="6914" width="17.42578125" style="11" customWidth="1"/>
    <col min="6915" max="6915" width="8.85546875" style="11" customWidth="1"/>
    <col min="6916" max="6917" width="9.140625" style="11"/>
    <col min="6918" max="6918" width="6.140625" style="11" customWidth="1"/>
    <col min="6919" max="6919" width="9.140625" style="11"/>
    <col min="6920" max="6920" width="16.7109375" style="11" customWidth="1"/>
    <col min="6921" max="7168" width="9.140625" style="11"/>
    <col min="7169" max="7169" width="5.28515625" style="11" customWidth="1"/>
    <col min="7170" max="7170" width="17.42578125" style="11" customWidth="1"/>
    <col min="7171" max="7171" width="8.85546875" style="11" customWidth="1"/>
    <col min="7172" max="7173" width="9.140625" style="11"/>
    <col min="7174" max="7174" width="6.140625" style="11" customWidth="1"/>
    <col min="7175" max="7175" width="9.140625" style="11"/>
    <col min="7176" max="7176" width="16.7109375" style="11" customWidth="1"/>
    <col min="7177" max="7424" width="9.140625" style="11"/>
    <col min="7425" max="7425" width="5.28515625" style="11" customWidth="1"/>
    <col min="7426" max="7426" width="17.42578125" style="11" customWidth="1"/>
    <col min="7427" max="7427" width="8.85546875" style="11" customWidth="1"/>
    <col min="7428" max="7429" width="9.140625" style="11"/>
    <col min="7430" max="7430" width="6.140625" style="11" customWidth="1"/>
    <col min="7431" max="7431" width="9.140625" style="11"/>
    <col min="7432" max="7432" width="16.7109375" style="11" customWidth="1"/>
    <col min="7433" max="7680" width="9.140625" style="11"/>
    <col min="7681" max="7681" width="5.28515625" style="11" customWidth="1"/>
    <col min="7682" max="7682" width="17.42578125" style="11" customWidth="1"/>
    <col min="7683" max="7683" width="8.85546875" style="11" customWidth="1"/>
    <col min="7684" max="7685" width="9.140625" style="11"/>
    <col min="7686" max="7686" width="6.140625" style="11" customWidth="1"/>
    <col min="7687" max="7687" width="9.140625" style="11"/>
    <col min="7688" max="7688" width="16.7109375" style="11" customWidth="1"/>
    <col min="7689" max="7936" width="9.140625" style="11"/>
    <col min="7937" max="7937" width="5.28515625" style="11" customWidth="1"/>
    <col min="7938" max="7938" width="17.42578125" style="11" customWidth="1"/>
    <col min="7939" max="7939" width="8.85546875" style="11" customWidth="1"/>
    <col min="7940" max="7941" width="9.140625" style="11"/>
    <col min="7942" max="7942" width="6.140625" style="11" customWidth="1"/>
    <col min="7943" max="7943" width="9.140625" style="11"/>
    <col min="7944" max="7944" width="16.7109375" style="11" customWidth="1"/>
    <col min="7945" max="8192" width="9.140625" style="11"/>
    <col min="8193" max="8193" width="5.28515625" style="11" customWidth="1"/>
    <col min="8194" max="8194" width="17.42578125" style="11" customWidth="1"/>
    <col min="8195" max="8195" width="8.85546875" style="11" customWidth="1"/>
    <col min="8196" max="8197" width="9.140625" style="11"/>
    <col min="8198" max="8198" width="6.140625" style="11" customWidth="1"/>
    <col min="8199" max="8199" width="9.140625" style="11"/>
    <col min="8200" max="8200" width="16.7109375" style="11" customWidth="1"/>
    <col min="8201" max="8448" width="9.140625" style="11"/>
    <col min="8449" max="8449" width="5.28515625" style="11" customWidth="1"/>
    <col min="8450" max="8450" width="17.42578125" style="11" customWidth="1"/>
    <col min="8451" max="8451" width="8.85546875" style="11" customWidth="1"/>
    <col min="8452" max="8453" width="9.140625" style="11"/>
    <col min="8454" max="8454" width="6.140625" style="11" customWidth="1"/>
    <col min="8455" max="8455" width="9.140625" style="11"/>
    <col min="8456" max="8456" width="16.7109375" style="11" customWidth="1"/>
    <col min="8457" max="8704" width="9.140625" style="11"/>
    <col min="8705" max="8705" width="5.28515625" style="11" customWidth="1"/>
    <col min="8706" max="8706" width="17.42578125" style="11" customWidth="1"/>
    <col min="8707" max="8707" width="8.85546875" style="11" customWidth="1"/>
    <col min="8708" max="8709" width="9.140625" style="11"/>
    <col min="8710" max="8710" width="6.140625" style="11" customWidth="1"/>
    <col min="8711" max="8711" width="9.140625" style="11"/>
    <col min="8712" max="8712" width="16.7109375" style="11" customWidth="1"/>
    <col min="8713" max="8960" width="9.140625" style="11"/>
    <col min="8961" max="8961" width="5.28515625" style="11" customWidth="1"/>
    <col min="8962" max="8962" width="17.42578125" style="11" customWidth="1"/>
    <col min="8963" max="8963" width="8.85546875" style="11" customWidth="1"/>
    <col min="8964" max="8965" width="9.140625" style="11"/>
    <col min="8966" max="8966" width="6.140625" style="11" customWidth="1"/>
    <col min="8967" max="8967" width="9.140625" style="11"/>
    <col min="8968" max="8968" width="16.7109375" style="11" customWidth="1"/>
    <col min="8969" max="9216" width="9.140625" style="11"/>
    <col min="9217" max="9217" width="5.28515625" style="11" customWidth="1"/>
    <col min="9218" max="9218" width="17.42578125" style="11" customWidth="1"/>
    <col min="9219" max="9219" width="8.85546875" style="11" customWidth="1"/>
    <col min="9220" max="9221" width="9.140625" style="11"/>
    <col min="9222" max="9222" width="6.140625" style="11" customWidth="1"/>
    <col min="9223" max="9223" width="9.140625" style="11"/>
    <col min="9224" max="9224" width="16.7109375" style="11" customWidth="1"/>
    <col min="9225" max="9472" width="9.140625" style="11"/>
    <col min="9473" max="9473" width="5.28515625" style="11" customWidth="1"/>
    <col min="9474" max="9474" width="17.42578125" style="11" customWidth="1"/>
    <col min="9475" max="9475" width="8.85546875" style="11" customWidth="1"/>
    <col min="9476" max="9477" width="9.140625" style="11"/>
    <col min="9478" max="9478" width="6.140625" style="11" customWidth="1"/>
    <col min="9479" max="9479" width="9.140625" style="11"/>
    <col min="9480" max="9480" width="16.7109375" style="11" customWidth="1"/>
    <col min="9481" max="9728" width="9.140625" style="11"/>
    <col min="9729" max="9729" width="5.28515625" style="11" customWidth="1"/>
    <col min="9730" max="9730" width="17.42578125" style="11" customWidth="1"/>
    <col min="9731" max="9731" width="8.85546875" style="11" customWidth="1"/>
    <col min="9732" max="9733" width="9.140625" style="11"/>
    <col min="9734" max="9734" width="6.140625" style="11" customWidth="1"/>
    <col min="9735" max="9735" width="9.140625" style="11"/>
    <col min="9736" max="9736" width="16.7109375" style="11" customWidth="1"/>
    <col min="9737" max="9984" width="9.140625" style="11"/>
    <col min="9985" max="9985" width="5.28515625" style="11" customWidth="1"/>
    <col min="9986" max="9986" width="17.42578125" style="11" customWidth="1"/>
    <col min="9987" max="9987" width="8.85546875" style="11" customWidth="1"/>
    <col min="9988" max="9989" width="9.140625" style="11"/>
    <col min="9990" max="9990" width="6.140625" style="11" customWidth="1"/>
    <col min="9991" max="9991" width="9.140625" style="11"/>
    <col min="9992" max="9992" width="16.7109375" style="11" customWidth="1"/>
    <col min="9993" max="10240" width="9.140625" style="11"/>
    <col min="10241" max="10241" width="5.28515625" style="11" customWidth="1"/>
    <col min="10242" max="10242" width="17.42578125" style="11" customWidth="1"/>
    <col min="10243" max="10243" width="8.85546875" style="11" customWidth="1"/>
    <col min="10244" max="10245" width="9.140625" style="11"/>
    <col min="10246" max="10246" width="6.140625" style="11" customWidth="1"/>
    <col min="10247" max="10247" width="9.140625" style="11"/>
    <col min="10248" max="10248" width="16.7109375" style="11" customWidth="1"/>
    <col min="10249" max="10496" width="9.140625" style="11"/>
    <col min="10497" max="10497" width="5.28515625" style="11" customWidth="1"/>
    <col min="10498" max="10498" width="17.42578125" style="11" customWidth="1"/>
    <col min="10499" max="10499" width="8.85546875" style="11" customWidth="1"/>
    <col min="10500" max="10501" width="9.140625" style="11"/>
    <col min="10502" max="10502" width="6.140625" style="11" customWidth="1"/>
    <col min="10503" max="10503" width="9.140625" style="11"/>
    <col min="10504" max="10504" width="16.7109375" style="11" customWidth="1"/>
    <col min="10505" max="10752" width="9.140625" style="11"/>
    <col min="10753" max="10753" width="5.28515625" style="11" customWidth="1"/>
    <col min="10754" max="10754" width="17.42578125" style="11" customWidth="1"/>
    <col min="10755" max="10755" width="8.85546875" style="11" customWidth="1"/>
    <col min="10756" max="10757" width="9.140625" style="11"/>
    <col min="10758" max="10758" width="6.140625" style="11" customWidth="1"/>
    <col min="10759" max="10759" width="9.140625" style="11"/>
    <col min="10760" max="10760" width="16.7109375" style="11" customWidth="1"/>
    <col min="10761" max="11008" width="9.140625" style="11"/>
    <col min="11009" max="11009" width="5.28515625" style="11" customWidth="1"/>
    <col min="11010" max="11010" width="17.42578125" style="11" customWidth="1"/>
    <col min="11011" max="11011" width="8.85546875" style="11" customWidth="1"/>
    <col min="11012" max="11013" width="9.140625" style="11"/>
    <col min="11014" max="11014" width="6.140625" style="11" customWidth="1"/>
    <col min="11015" max="11015" width="9.140625" style="11"/>
    <col min="11016" max="11016" width="16.7109375" style="11" customWidth="1"/>
    <col min="11017" max="11264" width="9.140625" style="11"/>
    <col min="11265" max="11265" width="5.28515625" style="11" customWidth="1"/>
    <col min="11266" max="11266" width="17.42578125" style="11" customWidth="1"/>
    <col min="11267" max="11267" width="8.85546875" style="11" customWidth="1"/>
    <col min="11268" max="11269" width="9.140625" style="11"/>
    <col min="11270" max="11270" width="6.140625" style="11" customWidth="1"/>
    <col min="11271" max="11271" width="9.140625" style="11"/>
    <col min="11272" max="11272" width="16.7109375" style="11" customWidth="1"/>
    <col min="11273" max="11520" width="9.140625" style="11"/>
    <col min="11521" max="11521" width="5.28515625" style="11" customWidth="1"/>
    <col min="11522" max="11522" width="17.42578125" style="11" customWidth="1"/>
    <col min="11523" max="11523" width="8.85546875" style="11" customWidth="1"/>
    <col min="11524" max="11525" width="9.140625" style="11"/>
    <col min="11526" max="11526" width="6.140625" style="11" customWidth="1"/>
    <col min="11527" max="11527" width="9.140625" style="11"/>
    <col min="11528" max="11528" width="16.7109375" style="11" customWidth="1"/>
    <col min="11529" max="11776" width="9.140625" style="11"/>
    <col min="11777" max="11777" width="5.28515625" style="11" customWidth="1"/>
    <col min="11778" max="11778" width="17.42578125" style="11" customWidth="1"/>
    <col min="11779" max="11779" width="8.85546875" style="11" customWidth="1"/>
    <col min="11780" max="11781" width="9.140625" style="11"/>
    <col min="11782" max="11782" width="6.140625" style="11" customWidth="1"/>
    <col min="11783" max="11783" width="9.140625" style="11"/>
    <col min="11784" max="11784" width="16.7109375" style="11" customWidth="1"/>
    <col min="11785" max="12032" width="9.140625" style="11"/>
    <col min="12033" max="12033" width="5.28515625" style="11" customWidth="1"/>
    <col min="12034" max="12034" width="17.42578125" style="11" customWidth="1"/>
    <col min="12035" max="12035" width="8.85546875" style="11" customWidth="1"/>
    <col min="12036" max="12037" width="9.140625" style="11"/>
    <col min="12038" max="12038" width="6.140625" style="11" customWidth="1"/>
    <col min="12039" max="12039" width="9.140625" style="11"/>
    <col min="12040" max="12040" width="16.7109375" style="11" customWidth="1"/>
    <col min="12041" max="12288" width="9.140625" style="11"/>
    <col min="12289" max="12289" width="5.28515625" style="11" customWidth="1"/>
    <col min="12290" max="12290" width="17.42578125" style="11" customWidth="1"/>
    <col min="12291" max="12291" width="8.85546875" style="11" customWidth="1"/>
    <col min="12292" max="12293" width="9.140625" style="11"/>
    <col min="12294" max="12294" width="6.140625" style="11" customWidth="1"/>
    <col min="12295" max="12295" width="9.140625" style="11"/>
    <col min="12296" max="12296" width="16.7109375" style="11" customWidth="1"/>
    <col min="12297" max="12544" width="9.140625" style="11"/>
    <col min="12545" max="12545" width="5.28515625" style="11" customWidth="1"/>
    <col min="12546" max="12546" width="17.42578125" style="11" customWidth="1"/>
    <col min="12547" max="12547" width="8.85546875" style="11" customWidth="1"/>
    <col min="12548" max="12549" width="9.140625" style="11"/>
    <col min="12550" max="12550" width="6.140625" style="11" customWidth="1"/>
    <col min="12551" max="12551" width="9.140625" style="11"/>
    <col min="12552" max="12552" width="16.7109375" style="11" customWidth="1"/>
    <col min="12553" max="12800" width="9.140625" style="11"/>
    <col min="12801" max="12801" width="5.28515625" style="11" customWidth="1"/>
    <col min="12802" max="12802" width="17.42578125" style="11" customWidth="1"/>
    <col min="12803" max="12803" width="8.85546875" style="11" customWidth="1"/>
    <col min="12804" max="12805" width="9.140625" style="11"/>
    <col min="12806" max="12806" width="6.140625" style="11" customWidth="1"/>
    <col min="12807" max="12807" width="9.140625" style="11"/>
    <col min="12808" max="12808" width="16.7109375" style="11" customWidth="1"/>
    <col min="12809" max="13056" width="9.140625" style="11"/>
    <col min="13057" max="13057" width="5.28515625" style="11" customWidth="1"/>
    <col min="13058" max="13058" width="17.42578125" style="11" customWidth="1"/>
    <col min="13059" max="13059" width="8.85546875" style="11" customWidth="1"/>
    <col min="13060" max="13061" width="9.140625" style="11"/>
    <col min="13062" max="13062" width="6.140625" style="11" customWidth="1"/>
    <col min="13063" max="13063" width="9.140625" style="11"/>
    <col min="13064" max="13064" width="16.7109375" style="11" customWidth="1"/>
    <col min="13065" max="13312" width="9.140625" style="11"/>
    <col min="13313" max="13313" width="5.28515625" style="11" customWidth="1"/>
    <col min="13314" max="13314" width="17.42578125" style="11" customWidth="1"/>
    <col min="13315" max="13315" width="8.85546875" style="11" customWidth="1"/>
    <col min="13316" max="13317" width="9.140625" style="11"/>
    <col min="13318" max="13318" width="6.140625" style="11" customWidth="1"/>
    <col min="13319" max="13319" width="9.140625" style="11"/>
    <col min="13320" max="13320" width="16.7109375" style="11" customWidth="1"/>
    <col min="13321" max="13568" width="9.140625" style="11"/>
    <col min="13569" max="13569" width="5.28515625" style="11" customWidth="1"/>
    <col min="13570" max="13570" width="17.42578125" style="11" customWidth="1"/>
    <col min="13571" max="13571" width="8.85546875" style="11" customWidth="1"/>
    <col min="13572" max="13573" width="9.140625" style="11"/>
    <col min="13574" max="13574" width="6.140625" style="11" customWidth="1"/>
    <col min="13575" max="13575" width="9.140625" style="11"/>
    <col min="13576" max="13576" width="16.7109375" style="11" customWidth="1"/>
    <col min="13577" max="13824" width="9.140625" style="11"/>
    <col min="13825" max="13825" width="5.28515625" style="11" customWidth="1"/>
    <col min="13826" max="13826" width="17.42578125" style="11" customWidth="1"/>
    <col min="13827" max="13827" width="8.85546875" style="11" customWidth="1"/>
    <col min="13828" max="13829" width="9.140625" style="11"/>
    <col min="13830" max="13830" width="6.140625" style="11" customWidth="1"/>
    <col min="13831" max="13831" width="9.140625" style="11"/>
    <col min="13832" max="13832" width="16.7109375" style="11" customWidth="1"/>
    <col min="13833" max="14080" width="9.140625" style="11"/>
    <col min="14081" max="14081" width="5.28515625" style="11" customWidth="1"/>
    <col min="14082" max="14082" width="17.42578125" style="11" customWidth="1"/>
    <col min="14083" max="14083" width="8.85546875" style="11" customWidth="1"/>
    <col min="14084" max="14085" width="9.140625" style="11"/>
    <col min="14086" max="14086" width="6.140625" style="11" customWidth="1"/>
    <col min="14087" max="14087" width="9.140625" style="11"/>
    <col min="14088" max="14088" width="16.7109375" style="11" customWidth="1"/>
    <col min="14089" max="14336" width="9.140625" style="11"/>
    <col min="14337" max="14337" width="5.28515625" style="11" customWidth="1"/>
    <col min="14338" max="14338" width="17.42578125" style="11" customWidth="1"/>
    <col min="14339" max="14339" width="8.85546875" style="11" customWidth="1"/>
    <col min="14340" max="14341" width="9.140625" style="11"/>
    <col min="14342" max="14342" width="6.140625" style="11" customWidth="1"/>
    <col min="14343" max="14343" width="9.140625" style="11"/>
    <col min="14344" max="14344" width="16.7109375" style="11" customWidth="1"/>
    <col min="14345" max="14592" width="9.140625" style="11"/>
    <col min="14593" max="14593" width="5.28515625" style="11" customWidth="1"/>
    <col min="14594" max="14594" width="17.42578125" style="11" customWidth="1"/>
    <col min="14595" max="14595" width="8.85546875" style="11" customWidth="1"/>
    <col min="14596" max="14597" width="9.140625" style="11"/>
    <col min="14598" max="14598" width="6.140625" style="11" customWidth="1"/>
    <col min="14599" max="14599" width="9.140625" style="11"/>
    <col min="14600" max="14600" width="16.7109375" style="11" customWidth="1"/>
    <col min="14601" max="14848" width="9.140625" style="11"/>
    <col min="14849" max="14849" width="5.28515625" style="11" customWidth="1"/>
    <col min="14850" max="14850" width="17.42578125" style="11" customWidth="1"/>
    <col min="14851" max="14851" width="8.85546875" style="11" customWidth="1"/>
    <col min="14852" max="14853" width="9.140625" style="11"/>
    <col min="14854" max="14854" width="6.140625" style="11" customWidth="1"/>
    <col min="14855" max="14855" width="9.140625" style="11"/>
    <col min="14856" max="14856" width="16.7109375" style="11" customWidth="1"/>
    <col min="14857" max="15104" width="9.140625" style="11"/>
    <col min="15105" max="15105" width="5.28515625" style="11" customWidth="1"/>
    <col min="15106" max="15106" width="17.42578125" style="11" customWidth="1"/>
    <col min="15107" max="15107" width="8.85546875" style="11" customWidth="1"/>
    <col min="15108" max="15109" width="9.140625" style="11"/>
    <col min="15110" max="15110" width="6.140625" style="11" customWidth="1"/>
    <col min="15111" max="15111" width="9.140625" style="11"/>
    <col min="15112" max="15112" width="16.7109375" style="11" customWidth="1"/>
    <col min="15113" max="15360" width="9.140625" style="11"/>
    <col min="15361" max="15361" width="5.28515625" style="11" customWidth="1"/>
    <col min="15362" max="15362" width="17.42578125" style="11" customWidth="1"/>
    <col min="15363" max="15363" width="8.85546875" style="11" customWidth="1"/>
    <col min="15364" max="15365" width="9.140625" style="11"/>
    <col min="15366" max="15366" width="6.140625" style="11" customWidth="1"/>
    <col min="15367" max="15367" width="9.140625" style="11"/>
    <col min="15368" max="15368" width="16.7109375" style="11" customWidth="1"/>
    <col min="15369" max="15616" width="9.140625" style="11"/>
    <col min="15617" max="15617" width="5.28515625" style="11" customWidth="1"/>
    <col min="15618" max="15618" width="17.42578125" style="11" customWidth="1"/>
    <col min="15619" max="15619" width="8.85546875" style="11" customWidth="1"/>
    <col min="15620" max="15621" width="9.140625" style="11"/>
    <col min="15622" max="15622" width="6.140625" style="11" customWidth="1"/>
    <col min="15623" max="15623" width="9.140625" style="11"/>
    <col min="15624" max="15624" width="16.7109375" style="11" customWidth="1"/>
    <col min="15625" max="15872" width="9.140625" style="11"/>
    <col min="15873" max="15873" width="5.28515625" style="11" customWidth="1"/>
    <col min="15874" max="15874" width="17.42578125" style="11" customWidth="1"/>
    <col min="15875" max="15875" width="8.85546875" style="11" customWidth="1"/>
    <col min="15876" max="15877" width="9.140625" style="11"/>
    <col min="15878" max="15878" width="6.140625" style="11" customWidth="1"/>
    <col min="15879" max="15879" width="9.140625" style="11"/>
    <col min="15880" max="15880" width="16.7109375" style="11" customWidth="1"/>
    <col min="15881" max="16128" width="9.140625" style="11"/>
    <col min="16129" max="16129" width="5.28515625" style="11" customWidth="1"/>
    <col min="16130" max="16130" width="17.42578125" style="11" customWidth="1"/>
    <col min="16131" max="16131" width="8.85546875" style="11" customWidth="1"/>
    <col min="16132" max="16133" width="9.140625" style="11"/>
    <col min="16134" max="16134" width="6.140625" style="11" customWidth="1"/>
    <col min="16135" max="16135" width="9.140625" style="11"/>
    <col min="16136" max="16136" width="16.7109375" style="11" customWidth="1"/>
    <col min="16137" max="16384" width="9.140625" style="11"/>
  </cols>
  <sheetData>
    <row r="3" spans="2:8">
      <c r="B3" s="8"/>
      <c r="C3" s="9"/>
      <c r="D3" s="9"/>
      <c r="E3" s="9"/>
      <c r="F3" s="9"/>
      <c r="G3" s="9"/>
      <c r="H3" s="10"/>
    </row>
    <row r="4" spans="2:8">
      <c r="B4" s="12"/>
      <c r="C4" s="13"/>
      <c r="D4" s="13"/>
      <c r="E4" s="13"/>
      <c r="F4" s="13"/>
      <c r="G4" s="13"/>
      <c r="H4" s="14"/>
    </row>
    <row r="5" spans="2:8">
      <c r="B5" s="12"/>
      <c r="C5" s="13"/>
      <c r="D5" s="13"/>
      <c r="E5" s="13"/>
      <c r="F5" s="13"/>
      <c r="G5" s="13"/>
      <c r="H5" s="14"/>
    </row>
    <row r="6" spans="2:8">
      <c r="B6" s="12"/>
      <c r="C6" s="13"/>
      <c r="D6" s="13"/>
      <c r="E6" s="13"/>
      <c r="F6" s="13"/>
      <c r="G6" s="13"/>
      <c r="H6" s="14"/>
    </row>
    <row r="7" spans="2:8">
      <c r="B7" s="12"/>
      <c r="C7" s="13"/>
      <c r="D7" s="13"/>
      <c r="E7" s="13"/>
      <c r="F7" s="13"/>
      <c r="G7" s="13"/>
      <c r="H7" s="14"/>
    </row>
    <row r="8" spans="2:8">
      <c r="B8" s="12"/>
      <c r="C8" s="13"/>
      <c r="D8" s="13"/>
      <c r="E8" s="13"/>
      <c r="F8" s="13"/>
      <c r="G8" s="13"/>
      <c r="H8" s="14"/>
    </row>
    <row r="9" spans="2:8">
      <c r="B9" s="12"/>
      <c r="C9" s="13"/>
      <c r="D9" s="13"/>
      <c r="E9" s="13"/>
      <c r="F9" s="13"/>
      <c r="G9" s="13"/>
      <c r="H9" s="14"/>
    </row>
    <row r="10" spans="2:8">
      <c r="B10" s="12"/>
      <c r="C10" s="13"/>
      <c r="D10" s="13"/>
      <c r="E10" s="13"/>
      <c r="F10" s="13"/>
      <c r="G10" s="13"/>
      <c r="H10" s="14"/>
    </row>
    <row r="11" spans="2:8">
      <c r="B11" s="12"/>
      <c r="C11" s="13"/>
      <c r="D11" s="13"/>
      <c r="E11" s="13"/>
      <c r="F11" s="13"/>
      <c r="G11" s="13"/>
      <c r="H11" s="14"/>
    </row>
    <row r="12" spans="2:8">
      <c r="B12" s="12"/>
      <c r="C12" s="13"/>
      <c r="D12" s="13"/>
      <c r="E12" s="13"/>
      <c r="F12" s="13"/>
      <c r="G12" s="13"/>
      <c r="H12" s="14"/>
    </row>
    <row r="13" spans="2:8">
      <c r="B13" s="12"/>
      <c r="C13" s="13"/>
      <c r="D13" s="13"/>
      <c r="E13" s="13"/>
      <c r="F13" s="13"/>
      <c r="G13" s="13"/>
      <c r="H13" s="14"/>
    </row>
    <row r="14" spans="2:8">
      <c r="B14" s="12"/>
      <c r="C14" s="13"/>
      <c r="D14" s="13"/>
      <c r="E14" s="13"/>
      <c r="F14" s="13"/>
      <c r="G14" s="13"/>
      <c r="H14" s="14"/>
    </row>
    <row r="15" spans="2:8">
      <c r="B15" s="12"/>
      <c r="C15" s="13"/>
      <c r="D15" s="13"/>
      <c r="E15" s="13"/>
      <c r="F15" s="13"/>
      <c r="G15" s="13"/>
      <c r="H15" s="14"/>
    </row>
    <row r="16" spans="2:8">
      <c r="B16" s="12"/>
      <c r="C16" s="13"/>
      <c r="D16" s="13"/>
      <c r="E16" s="13"/>
      <c r="F16" s="13"/>
      <c r="G16" s="13"/>
      <c r="H16" s="14"/>
    </row>
    <row r="17" spans="2:8">
      <c r="B17" s="12"/>
      <c r="C17" s="13"/>
      <c r="D17" s="13"/>
      <c r="E17" s="13"/>
      <c r="F17" s="13"/>
      <c r="G17" s="13"/>
      <c r="H17" s="14"/>
    </row>
    <row r="18" spans="2:8">
      <c r="B18" s="12"/>
      <c r="C18" s="13"/>
      <c r="D18" s="13"/>
      <c r="E18" s="13"/>
      <c r="F18" s="13"/>
      <c r="G18" s="13"/>
      <c r="H18" s="14"/>
    </row>
    <row r="19" spans="2:8">
      <c r="B19" s="12"/>
      <c r="C19" s="13"/>
      <c r="D19" s="13"/>
      <c r="E19" s="13"/>
      <c r="F19" s="13"/>
      <c r="G19" s="13"/>
      <c r="H19" s="14"/>
    </row>
    <row r="20" spans="2:8" ht="15.75">
      <c r="B20" s="12"/>
      <c r="C20" s="382" t="s">
        <v>25</v>
      </c>
      <c r="D20" s="382"/>
      <c r="E20" s="382"/>
      <c r="F20" s="382"/>
      <c r="G20" s="382"/>
      <c r="H20" s="14"/>
    </row>
    <row r="21" spans="2:8">
      <c r="B21" s="12"/>
      <c r="H21" s="14"/>
    </row>
    <row r="22" spans="2:8" ht="12.95" customHeight="1">
      <c r="B22" s="8"/>
      <c r="C22" s="383" t="s">
        <v>26</v>
      </c>
      <c r="D22" s="383"/>
      <c r="E22" s="383"/>
      <c r="F22" s="383"/>
      <c r="G22" s="383"/>
      <c r="H22" s="10"/>
    </row>
    <row r="23" spans="2:8">
      <c r="B23" s="12"/>
      <c r="C23" s="383"/>
      <c r="D23" s="383"/>
      <c r="E23" s="383"/>
      <c r="F23" s="383"/>
      <c r="G23" s="383"/>
      <c r="H23" s="14"/>
    </row>
    <row r="24" spans="2:8">
      <c r="B24" s="12"/>
      <c r="C24" s="383"/>
      <c r="D24" s="383"/>
      <c r="E24" s="383"/>
      <c r="F24" s="383"/>
      <c r="G24" s="383"/>
      <c r="H24" s="14"/>
    </row>
    <row r="25" spans="2:8">
      <c r="B25" s="12"/>
      <c r="C25" s="383"/>
      <c r="D25" s="383"/>
      <c r="E25" s="383"/>
      <c r="F25" s="383"/>
      <c r="G25" s="383"/>
      <c r="H25" s="14"/>
    </row>
    <row r="26" spans="2:8">
      <c r="B26" s="15"/>
      <c r="C26" s="383"/>
      <c r="D26" s="383"/>
      <c r="E26" s="383"/>
      <c r="F26" s="383"/>
      <c r="G26" s="383"/>
      <c r="H26" s="16"/>
    </row>
    <row r="27" spans="2:8">
      <c r="B27" s="12"/>
      <c r="C27" s="13"/>
      <c r="D27" s="13"/>
      <c r="E27" s="13"/>
      <c r="F27" s="13"/>
      <c r="G27" s="13"/>
      <c r="H27" s="14"/>
    </row>
    <row r="28" spans="2:8">
      <c r="B28" s="12"/>
      <c r="C28" s="13"/>
      <c r="D28" s="13"/>
      <c r="E28" s="13"/>
      <c r="F28" s="13"/>
      <c r="G28" s="13"/>
      <c r="H28" s="14"/>
    </row>
    <row r="29" spans="2:8">
      <c r="B29" s="12"/>
      <c r="C29" s="13"/>
      <c r="D29" s="13"/>
      <c r="E29" s="13"/>
      <c r="F29" s="13"/>
      <c r="G29" s="13"/>
      <c r="H29" s="14"/>
    </row>
    <row r="30" spans="2:8" ht="27.75" customHeight="1">
      <c r="B30" s="384" t="s">
        <v>162</v>
      </c>
      <c r="C30" s="385"/>
      <c r="D30" s="385"/>
      <c r="E30" s="385"/>
      <c r="F30" s="385"/>
      <c r="G30" s="385"/>
      <c r="H30" s="386"/>
    </row>
    <row r="31" spans="2:8">
      <c r="B31" s="17"/>
      <c r="C31" s="18"/>
      <c r="D31" s="18"/>
      <c r="E31" s="18"/>
      <c r="F31" s="18"/>
      <c r="G31" s="18"/>
      <c r="H31" s="19"/>
    </row>
    <row r="32" spans="2:8">
      <c r="B32" s="387" t="s">
        <v>161</v>
      </c>
      <c r="C32" s="388"/>
      <c r="D32" s="388"/>
      <c r="E32" s="388"/>
      <c r="F32" s="388"/>
      <c r="G32" s="388"/>
      <c r="H32" s="388"/>
    </row>
    <row r="33" spans="2:8">
      <c r="B33" s="20"/>
      <c r="C33" s="21"/>
      <c r="D33" s="21"/>
      <c r="E33" s="22"/>
      <c r="F33" s="23"/>
      <c r="G33" s="21"/>
      <c r="H33" s="24"/>
    </row>
    <row r="34" spans="2:8">
      <c r="B34" s="389"/>
      <c r="C34" s="389"/>
      <c r="D34" s="389"/>
      <c r="E34" s="389"/>
      <c r="F34" s="389"/>
      <c r="G34" s="389"/>
      <c r="H34" s="389"/>
    </row>
    <row r="35" spans="2:8">
      <c r="B35" s="25"/>
      <c r="C35" s="26"/>
      <c r="D35" s="26"/>
      <c r="E35" s="26"/>
      <c r="F35" s="26"/>
      <c r="G35" s="26"/>
      <c r="H35" s="27"/>
    </row>
    <row r="36" spans="2:8" ht="23.25" customHeight="1">
      <c r="B36" s="390" t="s">
        <v>657</v>
      </c>
      <c r="C36" s="390"/>
      <c r="D36" s="390"/>
      <c r="E36" s="390"/>
      <c r="F36" s="390"/>
      <c r="G36" s="390"/>
      <c r="H36" s="390"/>
    </row>
    <row r="37" spans="2:8">
      <c r="B37" s="12"/>
      <c r="C37" s="13"/>
      <c r="D37" s="13"/>
      <c r="E37" s="13"/>
      <c r="F37" s="13"/>
      <c r="G37" s="13"/>
      <c r="H37" s="14"/>
    </row>
    <row r="38" spans="2:8">
      <c r="B38" s="12"/>
      <c r="C38" s="13"/>
      <c r="D38" s="13"/>
      <c r="E38" s="13"/>
      <c r="F38" s="13"/>
      <c r="G38" s="13"/>
      <c r="H38" s="14"/>
    </row>
    <row r="39" spans="2:8" ht="15.75">
      <c r="B39" s="377" t="s">
        <v>656</v>
      </c>
      <c r="C39" s="377"/>
      <c r="D39" s="377"/>
      <c r="E39" s="377"/>
      <c r="F39" s="377"/>
      <c r="G39" s="377"/>
      <c r="H39" s="377"/>
    </row>
    <row r="40" spans="2:8">
      <c r="B40" s="12"/>
      <c r="C40" s="13"/>
      <c r="D40" s="13"/>
      <c r="E40" s="13"/>
      <c r="F40" s="13"/>
      <c r="G40" s="13"/>
      <c r="H40" s="14"/>
    </row>
    <row r="41" spans="2:8">
      <c r="B41" s="378" t="s">
        <v>27</v>
      </c>
      <c r="C41" s="379"/>
      <c r="D41" s="379"/>
      <c r="E41" s="379"/>
      <c r="F41" s="379"/>
      <c r="G41" s="379"/>
      <c r="H41" s="379"/>
    </row>
    <row r="42" spans="2:8">
      <c r="B42" s="12"/>
      <c r="C42" s="380">
        <v>604231730</v>
      </c>
      <c r="D42" s="381"/>
      <c r="E42" s="381"/>
      <c r="F42" s="381"/>
      <c r="G42" s="381"/>
      <c r="H42" s="14"/>
    </row>
    <row r="43" spans="2:8">
      <c r="B43" s="12"/>
      <c r="C43" s="13"/>
      <c r="D43" s="13"/>
      <c r="E43" s="13"/>
      <c r="F43" s="13"/>
      <c r="G43" s="13"/>
      <c r="H43" s="14"/>
    </row>
    <row r="44" spans="2:8">
      <c r="B44" s="28"/>
      <c r="C44" s="13"/>
      <c r="D44" s="13"/>
      <c r="E44" s="13"/>
      <c r="F44" s="13"/>
      <c r="G44" s="13"/>
      <c r="H44" s="14"/>
    </row>
    <row r="45" spans="2:8">
      <c r="B45" s="15"/>
      <c r="C45" s="29"/>
      <c r="D45" s="29"/>
      <c r="E45" s="29"/>
      <c r="F45" s="29"/>
      <c r="G45" s="29"/>
      <c r="H45" s="16"/>
    </row>
    <row r="47" spans="2:8" ht="18.75">
      <c r="D47" s="47"/>
    </row>
    <row r="48" spans="2:8" ht="18.75">
      <c r="D48" s="47"/>
    </row>
    <row r="49" spans="4:4" ht="18">
      <c r="D49" s="48"/>
    </row>
    <row r="81" spans="3:3">
      <c r="C81" s="103"/>
    </row>
    <row r="88" spans="3:3">
      <c r="C88" s="30"/>
    </row>
    <row r="144" spans="3:3">
      <c r="C144" s="30"/>
    </row>
    <row r="253" spans="3:3">
      <c r="C253" s="30"/>
    </row>
  </sheetData>
  <sheetProtection selectLockedCells="1" selectUnlockedCells="1"/>
  <mergeCells count="9">
    <mergeCell ref="B39:H39"/>
    <mergeCell ref="B41:H41"/>
    <mergeCell ref="C42:G42"/>
    <mergeCell ref="C20:G20"/>
    <mergeCell ref="C22:G26"/>
    <mergeCell ref="B30:H30"/>
    <mergeCell ref="B32:H32"/>
    <mergeCell ref="B34:H34"/>
    <mergeCell ref="B36:H36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J84"/>
  <sheetViews>
    <sheetView view="pageBreakPreview" zoomScaleNormal="100" zoomScaleSheetLayoutView="100" workbookViewId="0">
      <selection activeCell="E28" sqref="E28"/>
    </sheetView>
  </sheetViews>
  <sheetFormatPr defaultRowHeight="15"/>
  <cols>
    <col min="1" max="1" width="9.140625" style="2"/>
    <col min="2" max="2" width="48.85546875" style="2" customWidth="1"/>
    <col min="3" max="4" width="12" style="2" bestFit="1" customWidth="1"/>
    <col min="5" max="5" width="34.5703125" style="2" customWidth="1"/>
    <col min="6" max="16384" width="9.140625" style="2"/>
  </cols>
  <sheetData>
    <row r="1" spans="1:10" s="1" customFormat="1">
      <c r="A1" s="3" t="s">
        <v>24</v>
      </c>
      <c r="B1" s="3" t="s">
        <v>21</v>
      </c>
      <c r="C1" s="4" t="s">
        <v>22</v>
      </c>
      <c r="D1" s="4" t="s">
        <v>23</v>
      </c>
    </row>
    <row r="2" spans="1:10">
      <c r="A2" s="86">
        <v>1</v>
      </c>
      <c r="B2" s="50" t="s">
        <v>430</v>
      </c>
      <c r="C2" s="87">
        <f>položky!G10</f>
        <v>0</v>
      </c>
      <c r="D2" s="88"/>
    </row>
    <row r="3" spans="1:10">
      <c r="A3" s="5">
        <f>1+A2</f>
        <v>2</v>
      </c>
      <c r="B3" s="113" t="s">
        <v>118</v>
      </c>
      <c r="C3" s="6">
        <f>položky!G21</f>
        <v>0</v>
      </c>
      <c r="D3" s="7"/>
    </row>
    <row r="4" spans="1:10">
      <c r="A4" s="5">
        <f t="shared" ref="A4:A29" si="0">1+A3</f>
        <v>3</v>
      </c>
      <c r="B4" s="50" t="s">
        <v>431</v>
      </c>
      <c r="C4" s="6">
        <f>položky!G35</f>
        <v>0</v>
      </c>
      <c r="D4" s="7"/>
    </row>
    <row r="5" spans="1:10">
      <c r="A5" s="5">
        <f t="shared" si="0"/>
        <v>4</v>
      </c>
      <c r="B5" s="50" t="s">
        <v>9</v>
      </c>
      <c r="C5" s="6">
        <f>položky!G60</f>
        <v>0</v>
      </c>
      <c r="D5" s="7"/>
    </row>
    <row r="6" spans="1:10">
      <c r="A6" s="5">
        <f t="shared" si="0"/>
        <v>5</v>
      </c>
      <c r="B6" s="50" t="s">
        <v>432</v>
      </c>
      <c r="C6" s="6"/>
      <c r="D6" s="7">
        <f>položky!G79</f>
        <v>0</v>
      </c>
    </row>
    <row r="7" spans="1:10">
      <c r="A7" s="5">
        <f t="shared" si="0"/>
        <v>6</v>
      </c>
      <c r="B7" s="50" t="s">
        <v>122</v>
      </c>
      <c r="C7" s="6"/>
      <c r="D7" s="7">
        <f>položky!G97</f>
        <v>0</v>
      </c>
    </row>
    <row r="8" spans="1:10">
      <c r="A8" s="5">
        <f t="shared" si="0"/>
        <v>7</v>
      </c>
      <c r="B8" s="50" t="s">
        <v>433</v>
      </c>
      <c r="C8" s="6"/>
      <c r="D8" s="7">
        <f>položky!G142</f>
        <v>0</v>
      </c>
    </row>
    <row r="9" spans="1:10" s="1" customFormat="1">
      <c r="A9" s="5">
        <f t="shared" si="0"/>
        <v>8</v>
      </c>
      <c r="B9" s="151" t="s">
        <v>434</v>
      </c>
      <c r="C9" s="6"/>
      <c r="D9" s="7">
        <f>položky!G155</f>
        <v>0</v>
      </c>
    </row>
    <row r="10" spans="1:10" s="1" customFormat="1">
      <c r="A10" s="5">
        <f t="shared" si="0"/>
        <v>9</v>
      </c>
      <c r="B10" s="50" t="s">
        <v>435</v>
      </c>
      <c r="C10" s="6"/>
      <c r="D10" s="7">
        <f>položky!G164</f>
        <v>0</v>
      </c>
    </row>
    <row r="11" spans="1:10">
      <c r="A11" s="5">
        <f t="shared" si="0"/>
        <v>10</v>
      </c>
      <c r="B11" s="50" t="s">
        <v>436</v>
      </c>
      <c r="C11" s="6"/>
      <c r="D11" s="7">
        <f>položky!G179</f>
        <v>0</v>
      </c>
    </row>
    <row r="12" spans="1:10" s="31" customFormat="1">
      <c r="A12" s="5">
        <f t="shared" si="0"/>
        <v>11</v>
      </c>
      <c r="B12" s="121" t="s">
        <v>437</v>
      </c>
      <c r="C12" s="89"/>
      <c r="D12" s="90">
        <f>položky!G189</f>
        <v>0</v>
      </c>
      <c r="H12" s="32"/>
      <c r="I12" s="32"/>
      <c r="J12" s="32"/>
    </row>
    <row r="13" spans="1:10" s="31" customFormat="1">
      <c r="A13" s="5">
        <f t="shared" si="0"/>
        <v>12</v>
      </c>
      <c r="B13" s="50" t="s">
        <v>513</v>
      </c>
      <c r="C13" s="89"/>
      <c r="D13" s="90">
        <f>Ei_silno!D12</f>
        <v>0</v>
      </c>
      <c r="H13" s="32"/>
      <c r="I13" s="32"/>
      <c r="J13" s="32"/>
    </row>
    <row r="14" spans="1:10" s="31" customFormat="1">
      <c r="A14" s="5">
        <f t="shared" si="0"/>
        <v>13</v>
      </c>
      <c r="B14" s="50" t="s">
        <v>549</v>
      </c>
      <c r="C14" s="89"/>
      <c r="D14" s="90">
        <f>Ei_slabo!J28</f>
        <v>0</v>
      </c>
      <c r="H14" s="32"/>
      <c r="I14" s="32"/>
      <c r="J14" s="32"/>
    </row>
    <row r="15" spans="1:10" s="31" customFormat="1">
      <c r="A15" s="5">
        <f t="shared" si="0"/>
        <v>14</v>
      </c>
      <c r="B15" s="50" t="s">
        <v>641</v>
      </c>
      <c r="C15" s="89"/>
      <c r="D15" s="90">
        <f>Topení!F31</f>
        <v>0</v>
      </c>
      <c r="H15" s="32"/>
      <c r="I15" s="32"/>
      <c r="J15" s="32"/>
    </row>
    <row r="16" spans="1:10" s="31" customFormat="1">
      <c r="A16" s="5">
        <f t="shared" si="0"/>
        <v>15</v>
      </c>
      <c r="B16" s="50" t="s">
        <v>642</v>
      </c>
      <c r="C16" s="89"/>
      <c r="D16" s="90">
        <f>'Kanalizace a vodovod'!F41</f>
        <v>0</v>
      </c>
      <c r="H16" s="32"/>
      <c r="I16" s="32"/>
      <c r="J16" s="32"/>
    </row>
    <row r="17" spans="1:10" s="84" customFormat="1">
      <c r="A17" s="5">
        <f t="shared" si="0"/>
        <v>16</v>
      </c>
      <c r="B17" s="56" t="s">
        <v>37</v>
      </c>
      <c r="C17" s="391">
        <f>SUM(C2:D16)</f>
        <v>0</v>
      </c>
      <c r="D17" s="392"/>
      <c r="H17" s="85"/>
      <c r="I17" s="85"/>
      <c r="J17" s="85"/>
    </row>
    <row r="18" spans="1:10" s="31" customFormat="1">
      <c r="A18" s="5">
        <f t="shared" si="0"/>
        <v>17</v>
      </c>
      <c r="B18" s="56"/>
      <c r="C18" s="185"/>
      <c r="D18" s="91"/>
      <c r="H18" s="32"/>
      <c r="I18" s="32"/>
      <c r="J18" s="32"/>
    </row>
    <row r="19" spans="1:10" s="31" customFormat="1">
      <c r="A19" s="5">
        <f t="shared" si="0"/>
        <v>18</v>
      </c>
      <c r="B19" s="36" t="s">
        <v>28</v>
      </c>
      <c r="C19" s="230">
        <v>0</v>
      </c>
      <c r="D19" s="33">
        <f>$C$17*C19</f>
        <v>0</v>
      </c>
      <c r="E19" s="34"/>
      <c r="H19" s="32"/>
      <c r="I19" s="32"/>
      <c r="J19" s="32"/>
    </row>
    <row r="20" spans="1:10" s="31" customFormat="1">
      <c r="A20" s="5">
        <f t="shared" si="0"/>
        <v>19</v>
      </c>
      <c r="B20" s="36" t="s">
        <v>29</v>
      </c>
      <c r="C20" s="230">
        <v>0</v>
      </c>
      <c r="D20" s="33">
        <f t="shared" ref="D20:D22" si="1">$C$17*C20</f>
        <v>0</v>
      </c>
      <c r="E20" s="34"/>
      <c r="H20" s="32"/>
      <c r="I20" s="32"/>
      <c r="J20" s="32"/>
    </row>
    <row r="21" spans="1:10" s="31" customFormat="1">
      <c r="A21" s="5">
        <f t="shared" si="0"/>
        <v>20</v>
      </c>
      <c r="B21" s="36" t="s">
        <v>30</v>
      </c>
      <c r="C21" s="230">
        <v>0</v>
      </c>
      <c r="D21" s="33">
        <f t="shared" si="1"/>
        <v>0</v>
      </c>
      <c r="E21" s="34"/>
      <c r="H21" s="32"/>
      <c r="I21" s="32"/>
      <c r="J21" s="32"/>
    </row>
    <row r="22" spans="1:10" s="31" customFormat="1">
      <c r="A22" s="5">
        <f t="shared" si="0"/>
        <v>21</v>
      </c>
      <c r="B22" s="38" t="s">
        <v>31</v>
      </c>
      <c r="C22" s="231">
        <v>0</v>
      </c>
      <c r="D22" s="35">
        <f t="shared" si="1"/>
        <v>0</v>
      </c>
      <c r="E22" s="34"/>
      <c r="H22" s="32"/>
      <c r="I22" s="32"/>
      <c r="J22" s="32"/>
    </row>
    <row r="23" spans="1:10" s="31" customFormat="1">
      <c r="A23" s="5">
        <f t="shared" si="0"/>
        <v>22</v>
      </c>
      <c r="B23" s="39" t="s">
        <v>32</v>
      </c>
      <c r="C23" s="393">
        <f>SUM(D19:D22)</f>
        <v>0</v>
      </c>
      <c r="D23" s="394"/>
      <c r="H23" s="32"/>
      <c r="I23" s="32"/>
      <c r="J23" s="32"/>
    </row>
    <row r="24" spans="1:10" s="31" customFormat="1">
      <c r="A24" s="5">
        <f t="shared" si="0"/>
        <v>23</v>
      </c>
      <c r="B24" s="42"/>
      <c r="C24" s="92"/>
      <c r="D24" s="93"/>
      <c r="H24" s="32"/>
      <c r="I24" s="32"/>
      <c r="J24" s="32"/>
    </row>
    <row r="25" spans="1:10" s="31" customFormat="1">
      <c r="A25" s="5">
        <f t="shared" si="0"/>
        <v>24</v>
      </c>
      <c r="B25" s="39" t="s">
        <v>38</v>
      </c>
      <c r="C25" s="41"/>
      <c r="D25" s="41">
        <f>SUM(C17,C23)</f>
        <v>0</v>
      </c>
      <c r="H25" s="32"/>
      <c r="I25" s="32"/>
      <c r="J25" s="32"/>
    </row>
    <row r="26" spans="1:10" s="31" customFormat="1">
      <c r="A26" s="5">
        <f t="shared" si="0"/>
        <v>25</v>
      </c>
      <c r="B26" s="43" t="s">
        <v>33</v>
      </c>
      <c r="C26" s="94"/>
      <c r="D26" s="37"/>
      <c r="H26" s="32"/>
      <c r="I26" s="32"/>
      <c r="J26" s="32"/>
    </row>
    <row r="27" spans="1:10" s="31" customFormat="1">
      <c r="A27" s="5">
        <f t="shared" si="0"/>
        <v>26</v>
      </c>
      <c r="B27" s="44" t="s">
        <v>34</v>
      </c>
      <c r="C27" s="95"/>
      <c r="D27" s="45">
        <f>D25*0.21</f>
        <v>0</v>
      </c>
      <c r="H27" s="32"/>
      <c r="I27" s="32"/>
      <c r="J27" s="32"/>
    </row>
    <row r="28" spans="1:10" s="31" customFormat="1">
      <c r="A28" s="5">
        <f t="shared" si="0"/>
        <v>27</v>
      </c>
      <c r="B28" s="46" t="s">
        <v>35</v>
      </c>
      <c r="C28" s="40"/>
      <c r="D28" s="41">
        <f>SUM(D26:D27)</f>
        <v>0</v>
      </c>
      <c r="H28" s="32"/>
      <c r="I28" s="32"/>
      <c r="J28" s="32"/>
    </row>
    <row r="29" spans="1:10" s="31" customFormat="1">
      <c r="A29" s="5">
        <f t="shared" si="0"/>
        <v>28</v>
      </c>
      <c r="B29" s="39" t="s">
        <v>36</v>
      </c>
      <c r="C29" s="41"/>
      <c r="D29" s="41">
        <f>SUM(D25,D28)</f>
        <v>0</v>
      </c>
      <c r="H29" s="32"/>
      <c r="I29" s="32"/>
      <c r="J29" s="32"/>
    </row>
    <row r="35" spans="2:2" ht="33.75">
      <c r="B35" s="96"/>
    </row>
    <row r="54" spans="3:3">
      <c r="C54" s="102"/>
    </row>
    <row r="63" spans="3:3">
      <c r="C63" s="102"/>
    </row>
    <row r="84" spans="3:3">
      <c r="C84" s="102"/>
    </row>
  </sheetData>
  <sheetProtection password="EE76" sheet="1" objects="1" scenarios="1"/>
  <mergeCells count="2">
    <mergeCell ref="C17:D17"/>
    <mergeCell ref="C23:D23"/>
  </mergeCells>
  <printOptions horizontalCentered="1" headings="1"/>
  <pageMargins left="0.35433070866141736" right="0.35433070866141736" top="0.78740157480314965" bottom="0.78740157480314965" header="0.31496062992125984" footer="0.31496062992125984"/>
  <pageSetup paperSize="9" orientation="portrait" r:id="rId1"/>
  <headerFooter>
    <oddFooter xml:space="preserve">&amp;R&amp;P/&amp;N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197"/>
  <sheetViews>
    <sheetView showZeros="0" view="pageBreakPreview" zoomScale="95" zoomScaleNormal="100" zoomScaleSheetLayoutView="95" workbookViewId="0">
      <pane xSplit="11" ySplit="1" topLeftCell="L63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RowHeight="15"/>
  <cols>
    <col min="1" max="1" width="4.140625" style="57" bestFit="1" customWidth="1"/>
    <col min="2" max="2" width="16.85546875" style="126" bestFit="1" customWidth="1"/>
    <col min="3" max="3" width="48.140625" style="60" customWidth="1"/>
    <col min="4" max="4" width="5.5703125" style="127" bestFit="1" customWidth="1"/>
    <col min="5" max="5" width="10" style="63" bestFit="1" customWidth="1"/>
    <col min="6" max="6" width="9.7109375" style="63" bestFit="1" customWidth="1"/>
    <col min="7" max="7" width="13.85546875" style="63" customWidth="1"/>
    <col min="8" max="8" width="9.7109375" style="221" bestFit="1" customWidth="1"/>
    <col min="9" max="9" width="9.5703125" style="221" bestFit="1" customWidth="1"/>
    <col min="10" max="10" width="8.7109375" style="221" bestFit="1" customWidth="1"/>
    <col min="11" max="11" width="10.140625" style="221" bestFit="1" customWidth="1"/>
    <col min="12" max="16384" width="9.140625" style="57"/>
  </cols>
  <sheetData>
    <row r="1" spans="1:11" s="118" customFormat="1">
      <c r="A1" s="62"/>
      <c r="B1" s="140" t="s">
        <v>0</v>
      </c>
      <c r="C1" s="62" t="s">
        <v>1</v>
      </c>
      <c r="D1" s="116" t="s">
        <v>20</v>
      </c>
      <c r="E1" s="117" t="s">
        <v>2</v>
      </c>
      <c r="F1" s="186" t="s">
        <v>4</v>
      </c>
      <c r="G1" s="186" t="s">
        <v>5</v>
      </c>
      <c r="H1" s="194" t="s">
        <v>19</v>
      </c>
      <c r="I1" s="194" t="s">
        <v>3</v>
      </c>
      <c r="J1" s="194" t="s">
        <v>17</v>
      </c>
      <c r="K1" s="195" t="s">
        <v>18</v>
      </c>
    </row>
    <row r="2" spans="1:11" s="118" customFormat="1">
      <c r="A2" s="101">
        <v>1</v>
      </c>
      <c r="B2" s="136"/>
      <c r="C2" s="112" t="s">
        <v>258</v>
      </c>
      <c r="D2" s="119"/>
      <c r="E2" s="120"/>
      <c r="F2" s="187"/>
      <c r="G2" s="187"/>
      <c r="H2" s="196"/>
      <c r="I2" s="196">
        <f t="shared" ref="I2:I8" si="0">E2*H2</f>
        <v>0</v>
      </c>
      <c r="J2" s="196">
        <v>0</v>
      </c>
      <c r="K2" s="197">
        <f t="shared" ref="K2:K8" si="1">E2*J2</f>
        <v>0</v>
      </c>
    </row>
    <row r="3" spans="1:11" s="123" customFormat="1" ht="30">
      <c r="A3" s="141">
        <f>1+A2</f>
        <v>2</v>
      </c>
      <c r="B3" s="137" t="s">
        <v>259</v>
      </c>
      <c r="C3" s="50" t="s">
        <v>260</v>
      </c>
      <c r="D3" s="121" t="s">
        <v>10</v>
      </c>
      <c r="E3" s="122">
        <v>6.99</v>
      </c>
      <c r="F3" s="232"/>
      <c r="G3" s="188">
        <f t="shared" ref="G3:G8" si="2">E3*F3</f>
        <v>0</v>
      </c>
      <c r="H3" s="198">
        <v>6.9169999999999995E-2</v>
      </c>
      <c r="I3" s="198">
        <f t="shared" si="0"/>
        <v>0.48349829999999999</v>
      </c>
      <c r="J3" s="198">
        <v>0</v>
      </c>
      <c r="K3" s="199">
        <f t="shared" si="1"/>
        <v>0</v>
      </c>
    </row>
    <row r="4" spans="1:11" s="123" customFormat="1" ht="30">
      <c r="A4" s="141">
        <f t="shared" ref="A4:A68" si="3">1+A3</f>
        <v>3</v>
      </c>
      <c r="B4" s="137" t="s">
        <v>261</v>
      </c>
      <c r="C4" s="50" t="s">
        <v>262</v>
      </c>
      <c r="D4" s="121" t="s">
        <v>10</v>
      </c>
      <c r="E4" s="122">
        <v>42.12</v>
      </c>
      <c r="F4" s="232"/>
      <c r="G4" s="188">
        <f t="shared" si="2"/>
        <v>0</v>
      </c>
      <c r="H4" s="198">
        <v>0.10324999999999999</v>
      </c>
      <c r="I4" s="198">
        <f t="shared" si="0"/>
        <v>4.3488899999999999</v>
      </c>
      <c r="J4" s="198">
        <v>0</v>
      </c>
      <c r="K4" s="199">
        <f t="shared" si="1"/>
        <v>0</v>
      </c>
    </row>
    <row r="5" spans="1:11" s="123" customFormat="1" ht="30">
      <c r="A5" s="141">
        <f t="shared" si="3"/>
        <v>4</v>
      </c>
      <c r="B5" s="137" t="s">
        <v>263</v>
      </c>
      <c r="C5" s="50" t="s">
        <v>264</v>
      </c>
      <c r="D5" s="121" t="s">
        <v>6</v>
      </c>
      <c r="E5" s="122">
        <v>13.84</v>
      </c>
      <c r="F5" s="232"/>
      <c r="G5" s="188">
        <f t="shared" si="2"/>
        <v>0</v>
      </c>
      <c r="H5" s="198">
        <v>1.2E-4</v>
      </c>
      <c r="I5" s="198">
        <f t="shared" si="0"/>
        <v>1.6608E-3</v>
      </c>
      <c r="J5" s="198">
        <v>0</v>
      </c>
      <c r="K5" s="199">
        <f t="shared" si="1"/>
        <v>0</v>
      </c>
    </row>
    <row r="6" spans="1:11" s="123" customFormat="1" ht="30">
      <c r="A6" s="141">
        <f t="shared" si="3"/>
        <v>5</v>
      </c>
      <c r="B6" s="138" t="s">
        <v>265</v>
      </c>
      <c r="C6" s="50" t="s">
        <v>266</v>
      </c>
      <c r="D6" s="121" t="s">
        <v>6</v>
      </c>
      <c r="E6" s="122">
        <v>19.8</v>
      </c>
      <c r="F6" s="232"/>
      <c r="G6" s="188">
        <f t="shared" si="2"/>
        <v>0</v>
      </c>
      <c r="H6" s="198">
        <v>2.0000000000000001E-4</v>
      </c>
      <c r="I6" s="198">
        <f t="shared" si="0"/>
        <v>3.96E-3</v>
      </c>
      <c r="J6" s="198">
        <v>0</v>
      </c>
      <c r="K6" s="199">
        <f t="shared" si="1"/>
        <v>0</v>
      </c>
    </row>
    <row r="7" spans="1:11" s="123" customFormat="1" ht="30">
      <c r="A7" s="141">
        <f t="shared" si="3"/>
        <v>6</v>
      </c>
      <c r="B7" s="137" t="s">
        <v>267</v>
      </c>
      <c r="C7" s="50" t="s">
        <v>268</v>
      </c>
      <c r="D7" s="121" t="s">
        <v>10</v>
      </c>
      <c r="E7" s="122">
        <v>1.77</v>
      </c>
      <c r="F7" s="232"/>
      <c r="G7" s="188">
        <f t="shared" si="2"/>
        <v>0</v>
      </c>
      <c r="H7" s="198">
        <v>0.10891000000000001</v>
      </c>
      <c r="I7" s="198">
        <f t="shared" si="0"/>
        <v>0.19277070000000002</v>
      </c>
      <c r="J7" s="198">
        <v>0</v>
      </c>
      <c r="K7" s="199">
        <f t="shared" si="1"/>
        <v>0</v>
      </c>
    </row>
    <row r="8" spans="1:11" s="123" customFormat="1" ht="30">
      <c r="A8" s="141">
        <f t="shared" si="3"/>
        <v>7</v>
      </c>
      <c r="B8" s="137" t="s">
        <v>245</v>
      </c>
      <c r="C8" s="50" t="s">
        <v>246</v>
      </c>
      <c r="D8" s="121" t="s">
        <v>10</v>
      </c>
      <c r="E8" s="122">
        <v>10</v>
      </c>
      <c r="F8" s="232"/>
      <c r="G8" s="188">
        <f t="shared" si="2"/>
        <v>0</v>
      </c>
      <c r="H8" s="198">
        <v>2.8570000000000002E-2</v>
      </c>
      <c r="I8" s="198">
        <f t="shared" si="0"/>
        <v>0.28570000000000001</v>
      </c>
      <c r="J8" s="198">
        <v>0</v>
      </c>
      <c r="K8" s="199">
        <f t="shared" si="1"/>
        <v>0</v>
      </c>
    </row>
    <row r="9" spans="1:11" s="123" customFormat="1">
      <c r="A9" s="141">
        <f t="shared" si="3"/>
        <v>8</v>
      </c>
      <c r="B9" s="137"/>
      <c r="C9" s="170" t="s">
        <v>247</v>
      </c>
      <c r="D9" s="121"/>
      <c r="E9" s="122"/>
      <c r="F9" s="232"/>
      <c r="G9" s="188"/>
      <c r="H9" s="198"/>
      <c r="I9" s="198"/>
      <c r="J9" s="198"/>
      <c r="K9" s="199"/>
    </row>
    <row r="10" spans="1:11" s="123" customFormat="1">
      <c r="A10" s="141">
        <f t="shared" si="3"/>
        <v>9</v>
      </c>
      <c r="B10" s="137"/>
      <c r="C10" s="56" t="s">
        <v>359</v>
      </c>
      <c r="D10" s="121"/>
      <c r="E10" s="122"/>
      <c r="F10" s="232"/>
      <c r="G10" s="189">
        <f>SUM(G3:G9)</f>
        <v>0</v>
      </c>
      <c r="H10" s="198"/>
      <c r="I10" s="198"/>
      <c r="J10" s="198"/>
      <c r="K10" s="199"/>
    </row>
    <row r="11" spans="1:11" s="123" customFormat="1">
      <c r="A11" s="141">
        <f t="shared" si="3"/>
        <v>10</v>
      </c>
      <c r="B11" s="137"/>
      <c r="C11" s="113"/>
      <c r="D11" s="121"/>
      <c r="E11" s="122"/>
      <c r="F11" s="232"/>
      <c r="G11" s="190"/>
      <c r="H11" s="198"/>
      <c r="I11" s="198"/>
      <c r="J11" s="198"/>
      <c r="K11" s="199"/>
    </row>
    <row r="12" spans="1:11" s="118" customFormat="1">
      <c r="A12" s="141">
        <f t="shared" si="3"/>
        <v>11</v>
      </c>
      <c r="B12" s="139"/>
      <c r="C12" s="61" t="s">
        <v>117</v>
      </c>
      <c r="D12" s="124"/>
      <c r="E12" s="125"/>
      <c r="F12" s="233"/>
      <c r="G12" s="191"/>
      <c r="H12" s="200"/>
      <c r="I12" s="200"/>
      <c r="J12" s="200"/>
      <c r="K12" s="201"/>
    </row>
    <row r="13" spans="1:11" ht="30">
      <c r="A13" s="141">
        <f t="shared" si="3"/>
        <v>12</v>
      </c>
      <c r="B13" s="171" t="s">
        <v>298</v>
      </c>
      <c r="C13" s="50" t="s">
        <v>299</v>
      </c>
      <c r="D13" s="172" t="s">
        <v>8</v>
      </c>
      <c r="E13" s="173">
        <v>2</v>
      </c>
      <c r="F13" s="234"/>
      <c r="G13" s="173">
        <f>E13*F13</f>
        <v>0</v>
      </c>
      <c r="H13" s="202">
        <v>0.15409999999999999</v>
      </c>
      <c r="I13" s="202">
        <f>E13*H13</f>
        <v>0.30819999999999997</v>
      </c>
      <c r="J13" s="202">
        <v>0</v>
      </c>
      <c r="K13" s="203">
        <f>E13*J13</f>
        <v>0</v>
      </c>
    </row>
    <row r="14" spans="1:11">
      <c r="A14" s="141">
        <f t="shared" si="3"/>
        <v>13</v>
      </c>
      <c r="B14" s="52"/>
      <c r="C14" s="170" t="s">
        <v>300</v>
      </c>
      <c r="D14" s="172"/>
      <c r="E14" s="173"/>
      <c r="F14" s="234"/>
      <c r="G14" s="173"/>
      <c r="H14" s="202"/>
      <c r="I14" s="202"/>
      <c r="J14" s="202"/>
      <c r="K14" s="203"/>
    </row>
    <row r="15" spans="1:11" ht="30">
      <c r="A15" s="141">
        <f t="shared" si="3"/>
        <v>14</v>
      </c>
      <c r="B15" s="171" t="s">
        <v>305</v>
      </c>
      <c r="C15" s="50" t="s">
        <v>306</v>
      </c>
      <c r="D15" s="172" t="s">
        <v>10</v>
      </c>
      <c r="E15" s="173">
        <v>61.11</v>
      </c>
      <c r="F15" s="234"/>
      <c r="G15" s="173">
        <f>E15*F15</f>
        <v>0</v>
      </c>
      <c r="H15" s="202">
        <v>1.8380000000000001E-2</v>
      </c>
      <c r="I15" s="202">
        <f>E15*H15</f>
        <v>1.1232017999999999</v>
      </c>
      <c r="J15" s="202">
        <v>0</v>
      </c>
      <c r="K15" s="203">
        <f>E15*J15</f>
        <v>0</v>
      </c>
    </row>
    <row r="16" spans="1:11" s="123" customFormat="1" ht="30">
      <c r="A16" s="141">
        <f t="shared" si="3"/>
        <v>15</v>
      </c>
      <c r="B16" s="137" t="s">
        <v>283</v>
      </c>
      <c r="C16" s="50" t="s">
        <v>284</v>
      </c>
      <c r="D16" s="113" t="s">
        <v>10</v>
      </c>
      <c r="E16" s="122">
        <v>4.68</v>
      </c>
      <c r="F16" s="232"/>
      <c r="G16" s="188">
        <f>E16*F16</f>
        <v>0</v>
      </c>
      <c r="H16" s="198">
        <v>4.0629999999999999E-2</v>
      </c>
      <c r="I16" s="198">
        <f>E16*H16</f>
        <v>0.1901484</v>
      </c>
      <c r="J16" s="198">
        <v>0</v>
      </c>
      <c r="K16" s="199">
        <f>E16*J16</f>
        <v>0</v>
      </c>
    </row>
    <row r="17" spans="1:11" s="123" customFormat="1">
      <c r="A17" s="141">
        <f t="shared" si="3"/>
        <v>16</v>
      </c>
      <c r="B17" s="137"/>
      <c r="C17" s="50" t="s">
        <v>285</v>
      </c>
      <c r="D17" s="113"/>
      <c r="E17" s="122"/>
      <c r="F17" s="232"/>
      <c r="G17" s="188"/>
      <c r="H17" s="198"/>
      <c r="I17" s="198"/>
      <c r="J17" s="198"/>
      <c r="K17" s="199"/>
    </row>
    <row r="18" spans="1:11" s="129" customFormat="1" ht="30">
      <c r="A18" s="141">
        <f t="shared" si="3"/>
        <v>17</v>
      </c>
      <c r="B18" s="52" t="s">
        <v>51</v>
      </c>
      <c r="C18" s="50" t="s">
        <v>52</v>
      </c>
      <c r="D18" s="128" t="s">
        <v>11</v>
      </c>
      <c r="E18" s="49">
        <v>1</v>
      </c>
      <c r="F18" s="235"/>
      <c r="G18" s="49">
        <f t="shared" ref="G18:G20" si="4">E18*F18</f>
        <v>0</v>
      </c>
      <c r="H18" s="204">
        <v>2.2563399999999998</v>
      </c>
      <c r="I18" s="204">
        <f t="shared" ref="I18:I20" si="5">E18*H18</f>
        <v>2.2563399999999998</v>
      </c>
      <c r="J18" s="204">
        <v>0</v>
      </c>
      <c r="K18" s="205">
        <f t="shared" ref="K18:K20" si="6">E18*J18</f>
        <v>0</v>
      </c>
    </row>
    <row r="19" spans="1:11" s="129" customFormat="1" ht="30">
      <c r="A19" s="141">
        <f t="shared" si="3"/>
        <v>18</v>
      </c>
      <c r="B19" s="52"/>
      <c r="C19" s="59" t="s">
        <v>287</v>
      </c>
      <c r="D19" s="128"/>
      <c r="E19" s="49"/>
      <c r="F19" s="235"/>
      <c r="G19" s="49"/>
      <c r="H19" s="204"/>
      <c r="I19" s="204"/>
      <c r="J19" s="204"/>
      <c r="K19" s="205"/>
    </row>
    <row r="20" spans="1:11" s="129" customFormat="1" ht="30">
      <c r="A20" s="141">
        <f t="shared" si="3"/>
        <v>19</v>
      </c>
      <c r="B20" s="52" t="s">
        <v>79</v>
      </c>
      <c r="C20" s="50" t="s">
        <v>40</v>
      </c>
      <c r="D20" s="51" t="s">
        <v>6</v>
      </c>
      <c r="E20" s="49">
        <v>67.540000000000006</v>
      </c>
      <c r="F20" s="236"/>
      <c r="G20" s="49">
        <f t="shared" si="4"/>
        <v>0</v>
      </c>
      <c r="H20" s="206">
        <v>1.5E-3</v>
      </c>
      <c r="I20" s="206">
        <f t="shared" si="5"/>
        <v>0.10131000000000001</v>
      </c>
      <c r="J20" s="206">
        <v>0</v>
      </c>
      <c r="K20" s="207">
        <f t="shared" si="6"/>
        <v>0</v>
      </c>
    </row>
    <row r="21" spans="1:11" s="130" customFormat="1">
      <c r="A21" s="141">
        <f t="shared" si="3"/>
        <v>20</v>
      </c>
      <c r="B21" s="111"/>
      <c r="C21" s="61" t="s">
        <v>118</v>
      </c>
      <c r="D21" s="54"/>
      <c r="E21" s="55"/>
      <c r="F21" s="237"/>
      <c r="G21" s="55">
        <f>SUM(G13:G20)</f>
        <v>0</v>
      </c>
      <c r="H21" s="208"/>
      <c r="I21" s="208"/>
      <c r="J21" s="208"/>
      <c r="K21" s="209"/>
    </row>
    <row r="22" spans="1:11" s="130" customFormat="1">
      <c r="A22" s="141">
        <f t="shared" si="3"/>
        <v>21</v>
      </c>
      <c r="B22" s="111"/>
      <c r="C22" s="61"/>
      <c r="D22" s="131"/>
      <c r="E22" s="55"/>
      <c r="F22" s="237"/>
      <c r="G22" s="55"/>
      <c r="H22" s="208"/>
      <c r="I22" s="208"/>
      <c r="J22" s="208"/>
      <c r="K22" s="209"/>
    </row>
    <row r="23" spans="1:11" s="129" customFormat="1">
      <c r="A23" s="141">
        <f t="shared" si="3"/>
        <v>22</v>
      </c>
      <c r="B23" s="52"/>
      <c r="C23" s="56" t="s">
        <v>119</v>
      </c>
      <c r="D23" s="51"/>
      <c r="E23" s="49"/>
      <c r="F23" s="235"/>
      <c r="G23" s="49"/>
      <c r="H23" s="204"/>
      <c r="I23" s="204"/>
      <c r="J23" s="204"/>
      <c r="K23" s="205"/>
    </row>
    <row r="24" spans="1:11" s="129" customFormat="1" ht="30">
      <c r="A24" s="141">
        <f t="shared" si="3"/>
        <v>23</v>
      </c>
      <c r="B24" s="52" t="s">
        <v>41</v>
      </c>
      <c r="C24" s="50" t="s">
        <v>42</v>
      </c>
      <c r="D24" s="51" t="s">
        <v>10</v>
      </c>
      <c r="E24" s="49">
        <v>91.4</v>
      </c>
      <c r="F24" s="236"/>
      <c r="G24" s="49">
        <f t="shared" ref="G24:G31" si="7">E24*F24</f>
        <v>0</v>
      </c>
      <c r="H24" s="206">
        <v>4.6999999999999999E-4</v>
      </c>
      <c r="I24" s="206">
        <f t="shared" ref="I24:I30" si="8">E24*H24</f>
        <v>4.2958000000000003E-2</v>
      </c>
      <c r="J24" s="206">
        <v>0</v>
      </c>
      <c r="K24" s="207">
        <f>E24*J24</f>
        <v>0</v>
      </c>
    </row>
    <row r="25" spans="1:11" s="129" customFormat="1">
      <c r="A25" s="141">
        <f t="shared" si="3"/>
        <v>24</v>
      </c>
      <c r="B25" s="52"/>
      <c r="C25" s="59" t="s">
        <v>236</v>
      </c>
      <c r="D25" s="51"/>
      <c r="E25" s="49"/>
      <c r="F25" s="236"/>
      <c r="G25" s="49">
        <f t="shared" si="7"/>
        <v>0</v>
      </c>
      <c r="H25" s="206"/>
      <c r="I25" s="206">
        <f t="shared" si="8"/>
        <v>0</v>
      </c>
      <c r="J25" s="204"/>
      <c r="K25" s="205"/>
    </row>
    <row r="26" spans="1:11" s="129" customFormat="1" ht="30">
      <c r="A26" s="141">
        <f t="shared" si="3"/>
        <v>25</v>
      </c>
      <c r="B26" s="52" t="s">
        <v>237</v>
      </c>
      <c r="C26" s="50" t="s">
        <v>238</v>
      </c>
      <c r="D26" s="51" t="s">
        <v>10</v>
      </c>
      <c r="E26" s="49">
        <v>91.4</v>
      </c>
      <c r="F26" s="236"/>
      <c r="G26" s="49">
        <f>E26*F26</f>
        <v>0</v>
      </c>
      <c r="H26" s="206">
        <v>0</v>
      </c>
      <c r="I26" s="206">
        <f>E26*H26</f>
        <v>0</v>
      </c>
      <c r="J26" s="204">
        <v>1.2999999999999999E-4</v>
      </c>
      <c r="K26" s="210">
        <f>E26*J26</f>
        <v>1.1882E-2</v>
      </c>
    </row>
    <row r="27" spans="1:11" s="129" customFormat="1">
      <c r="A27" s="141">
        <f t="shared" si="3"/>
        <v>26</v>
      </c>
      <c r="B27" s="52"/>
      <c r="C27" s="59" t="s">
        <v>236</v>
      </c>
      <c r="D27" s="51"/>
      <c r="E27" s="49"/>
      <c r="F27" s="236"/>
      <c r="G27" s="49"/>
      <c r="H27" s="206"/>
      <c r="I27" s="206"/>
      <c r="J27" s="204"/>
      <c r="K27" s="205"/>
    </row>
    <row r="28" spans="1:11" s="129" customFormat="1" ht="30">
      <c r="A28" s="141">
        <f t="shared" si="3"/>
        <v>27</v>
      </c>
      <c r="B28" s="52" t="s">
        <v>312</v>
      </c>
      <c r="C28" s="50" t="s">
        <v>313</v>
      </c>
      <c r="D28" s="51" t="s">
        <v>10</v>
      </c>
      <c r="E28" s="49">
        <v>111.22</v>
      </c>
      <c r="F28" s="236"/>
      <c r="G28" s="49">
        <f>E28*F28</f>
        <v>0</v>
      </c>
      <c r="H28" s="206">
        <v>1.0000000000000001E-5</v>
      </c>
      <c r="I28" s="206">
        <f>E28*H28</f>
        <v>1.1122E-3</v>
      </c>
      <c r="J28" s="204">
        <v>0</v>
      </c>
      <c r="K28" s="205">
        <f>E28*J28</f>
        <v>0</v>
      </c>
    </row>
    <row r="29" spans="1:11" s="129" customFormat="1" ht="30">
      <c r="A29" s="141">
        <f t="shared" si="3"/>
        <v>28</v>
      </c>
      <c r="B29" s="52" t="s">
        <v>15</v>
      </c>
      <c r="C29" s="50" t="s">
        <v>16</v>
      </c>
      <c r="D29" s="128" t="s">
        <v>10</v>
      </c>
      <c r="E29" s="49">
        <v>145.19999999999999</v>
      </c>
      <c r="F29" s="235"/>
      <c r="G29" s="49">
        <f t="shared" si="7"/>
        <v>0</v>
      </c>
      <c r="H29" s="204">
        <v>4.0000000000000003E-5</v>
      </c>
      <c r="I29" s="204">
        <f t="shared" si="8"/>
        <v>5.8079999999999998E-3</v>
      </c>
      <c r="J29" s="204">
        <v>0</v>
      </c>
      <c r="K29" s="205">
        <f>E29*J29</f>
        <v>0</v>
      </c>
    </row>
    <row r="30" spans="1:11" s="129" customFormat="1" ht="30">
      <c r="A30" s="141">
        <f t="shared" si="3"/>
        <v>29</v>
      </c>
      <c r="B30" s="132" t="s">
        <v>84</v>
      </c>
      <c r="C30" s="50" t="s">
        <v>85</v>
      </c>
      <c r="D30" s="128" t="s">
        <v>10</v>
      </c>
      <c r="E30" s="49">
        <v>195.2</v>
      </c>
      <c r="F30" s="235"/>
      <c r="G30" s="49">
        <f t="shared" si="7"/>
        <v>0</v>
      </c>
      <c r="H30" s="204">
        <v>4.0000000000000003E-5</v>
      </c>
      <c r="I30" s="204">
        <f t="shared" si="8"/>
        <v>7.8079999999999998E-3</v>
      </c>
      <c r="J30" s="204">
        <v>0</v>
      </c>
      <c r="K30" s="205">
        <f>E30*J30</f>
        <v>0</v>
      </c>
    </row>
    <row r="31" spans="1:11" s="129" customFormat="1">
      <c r="A31" s="141">
        <f t="shared" si="3"/>
        <v>30</v>
      </c>
      <c r="B31" s="132"/>
      <c r="C31" s="59" t="s">
        <v>134</v>
      </c>
      <c r="D31" s="128"/>
      <c r="E31" s="53"/>
      <c r="F31" s="235"/>
      <c r="G31" s="49">
        <f t="shared" si="7"/>
        <v>0</v>
      </c>
      <c r="H31" s="204"/>
      <c r="I31" s="204"/>
      <c r="J31" s="204"/>
      <c r="K31" s="205"/>
    </row>
    <row r="32" spans="1:11" s="129" customFormat="1" ht="45">
      <c r="A32" s="141">
        <f t="shared" si="3"/>
        <v>31</v>
      </c>
      <c r="B32" s="132" t="s">
        <v>360</v>
      </c>
      <c r="C32" s="50" t="s">
        <v>361</v>
      </c>
      <c r="D32" s="128" t="s">
        <v>10</v>
      </c>
      <c r="E32" s="53">
        <f>98+47.2</f>
        <v>145.19999999999999</v>
      </c>
      <c r="F32" s="235"/>
      <c r="G32" s="49">
        <f>E32*F32</f>
        <v>0</v>
      </c>
      <c r="H32" s="204">
        <v>1.2999999999999999E-4</v>
      </c>
      <c r="I32" s="204">
        <f>E32*H32</f>
        <v>1.8875999999999997E-2</v>
      </c>
      <c r="J32" s="204">
        <v>0</v>
      </c>
      <c r="K32" s="205">
        <f>E32*J32</f>
        <v>0</v>
      </c>
    </row>
    <row r="33" spans="1:11" s="129" customFormat="1">
      <c r="A33" s="141">
        <f t="shared" si="3"/>
        <v>32</v>
      </c>
      <c r="B33" s="132" t="s">
        <v>652</v>
      </c>
      <c r="C33" s="50" t="s">
        <v>653</v>
      </c>
      <c r="D33" s="128" t="s">
        <v>130</v>
      </c>
      <c r="E33" s="53">
        <v>2</v>
      </c>
      <c r="F33" s="235"/>
      <c r="G33" s="49">
        <f>E33*F33</f>
        <v>0</v>
      </c>
      <c r="H33" s="204">
        <v>0.01</v>
      </c>
      <c r="I33" s="204">
        <f>E33*H33</f>
        <v>0.02</v>
      </c>
      <c r="J33" s="204"/>
      <c r="K33" s="205"/>
    </row>
    <row r="34" spans="1:11" s="129" customFormat="1">
      <c r="A34" s="141">
        <f t="shared" si="3"/>
        <v>33</v>
      </c>
      <c r="B34" s="52" t="s">
        <v>141</v>
      </c>
      <c r="C34" s="50" t="s">
        <v>142</v>
      </c>
      <c r="D34" s="51" t="s">
        <v>7</v>
      </c>
      <c r="E34" s="49">
        <f>SUM(I3:I33,I38:I61)</f>
        <v>9.6168822000000009</v>
      </c>
      <c r="F34" s="236"/>
      <c r="G34" s="49">
        <f>E34*F34</f>
        <v>0</v>
      </c>
      <c r="H34" s="206">
        <v>0</v>
      </c>
      <c r="I34" s="206">
        <f>E34*H34</f>
        <v>0</v>
      </c>
      <c r="J34" s="206">
        <v>0</v>
      </c>
      <c r="K34" s="207">
        <f>E34*J34</f>
        <v>0</v>
      </c>
    </row>
    <row r="35" spans="1:11" s="130" customFormat="1">
      <c r="A35" s="141">
        <f t="shared" si="3"/>
        <v>34</v>
      </c>
      <c r="B35" s="133"/>
      <c r="C35" s="56" t="s">
        <v>120</v>
      </c>
      <c r="D35" s="131"/>
      <c r="E35" s="55"/>
      <c r="F35" s="237"/>
      <c r="G35" s="55">
        <f>SUM(G24:G34)</f>
        <v>0</v>
      </c>
      <c r="H35" s="208"/>
      <c r="I35" s="208"/>
      <c r="J35" s="208"/>
      <c r="K35" s="209"/>
    </row>
    <row r="36" spans="1:11" s="129" customFormat="1">
      <c r="A36" s="141">
        <f t="shared" si="3"/>
        <v>35</v>
      </c>
      <c r="B36" s="52"/>
      <c r="C36" s="50"/>
      <c r="D36" s="128"/>
      <c r="E36" s="53"/>
      <c r="F36" s="235"/>
      <c r="G36" s="49"/>
      <c r="H36" s="204"/>
      <c r="I36" s="204"/>
      <c r="J36" s="204"/>
      <c r="K36" s="205"/>
    </row>
    <row r="37" spans="1:11" s="129" customFormat="1">
      <c r="A37" s="141">
        <f t="shared" si="3"/>
        <v>36</v>
      </c>
      <c r="B37" s="132"/>
      <c r="C37" s="56" t="s">
        <v>9</v>
      </c>
      <c r="D37" s="128"/>
      <c r="E37" s="53"/>
      <c r="F37" s="235"/>
      <c r="G37" s="49"/>
      <c r="H37" s="204"/>
      <c r="I37" s="204"/>
      <c r="J37" s="204"/>
      <c r="K37" s="205"/>
    </row>
    <row r="38" spans="1:11" s="129" customFormat="1" ht="30">
      <c r="A38" s="141">
        <f t="shared" si="3"/>
        <v>37</v>
      </c>
      <c r="B38" s="132" t="s">
        <v>239</v>
      </c>
      <c r="C38" s="50" t="s">
        <v>240</v>
      </c>
      <c r="D38" s="128" t="s">
        <v>8</v>
      </c>
      <c r="E38" s="53">
        <v>11</v>
      </c>
      <c r="F38" s="235"/>
      <c r="G38" s="49">
        <f t="shared" ref="G38:G45" si="9">E38*F38</f>
        <v>0</v>
      </c>
      <c r="H38" s="204">
        <v>0</v>
      </c>
      <c r="I38" s="204">
        <f t="shared" ref="I38:I45" si="10">E38*H38</f>
        <v>0</v>
      </c>
      <c r="J38" s="204">
        <v>2.4E-2</v>
      </c>
      <c r="K38" s="210">
        <f t="shared" ref="K38:K45" si="11">E38*J38</f>
        <v>0.26400000000000001</v>
      </c>
    </row>
    <row r="39" spans="1:11" s="129" customFormat="1">
      <c r="A39" s="141">
        <f t="shared" si="3"/>
        <v>38</v>
      </c>
      <c r="B39" s="132" t="s">
        <v>241</v>
      </c>
      <c r="C39" s="50" t="s">
        <v>242</v>
      </c>
      <c r="D39" s="51" t="s">
        <v>10</v>
      </c>
      <c r="E39" s="49">
        <v>16.38</v>
      </c>
      <c r="F39" s="235"/>
      <c r="G39" s="49">
        <f t="shared" si="9"/>
        <v>0</v>
      </c>
      <c r="H39" s="204">
        <v>0</v>
      </c>
      <c r="I39" s="204">
        <f t="shared" si="10"/>
        <v>0</v>
      </c>
      <c r="J39" s="204">
        <v>7.5999999999999998E-2</v>
      </c>
      <c r="K39" s="210">
        <f t="shared" si="11"/>
        <v>1.24488</v>
      </c>
    </row>
    <row r="40" spans="1:11" s="129" customFormat="1" ht="30">
      <c r="A40" s="141">
        <f t="shared" si="3"/>
        <v>39</v>
      </c>
      <c r="B40" s="132" t="s">
        <v>243</v>
      </c>
      <c r="C40" s="50" t="s">
        <v>244</v>
      </c>
      <c r="D40" s="128" t="s">
        <v>10</v>
      </c>
      <c r="E40" s="49">
        <v>10</v>
      </c>
      <c r="F40" s="235"/>
      <c r="G40" s="49">
        <f t="shared" si="9"/>
        <v>0</v>
      </c>
      <c r="H40" s="204">
        <v>0</v>
      </c>
      <c r="I40" s="204">
        <f t="shared" si="10"/>
        <v>0</v>
      </c>
      <c r="J40" s="204">
        <v>6.8000000000000005E-2</v>
      </c>
      <c r="K40" s="211">
        <f t="shared" si="11"/>
        <v>0.68</v>
      </c>
    </row>
    <row r="41" spans="1:11" s="123" customFormat="1" ht="30">
      <c r="A41" s="141">
        <f t="shared" si="3"/>
        <v>40</v>
      </c>
      <c r="B41" s="137" t="s">
        <v>269</v>
      </c>
      <c r="C41" s="50" t="s">
        <v>270</v>
      </c>
      <c r="D41" s="121" t="s">
        <v>6</v>
      </c>
      <c r="E41" s="122">
        <v>4</v>
      </c>
      <c r="F41" s="232"/>
      <c r="G41" s="188">
        <f t="shared" si="9"/>
        <v>0</v>
      </c>
      <c r="H41" s="198">
        <v>0</v>
      </c>
      <c r="I41" s="198">
        <f t="shared" si="10"/>
        <v>0</v>
      </c>
      <c r="J41" s="198">
        <v>8.9999999999999993E-3</v>
      </c>
      <c r="K41" s="212">
        <f t="shared" si="11"/>
        <v>3.5999999999999997E-2</v>
      </c>
    </row>
    <row r="42" spans="1:11" s="123" customFormat="1">
      <c r="A42" s="141">
        <f t="shared" si="3"/>
        <v>41</v>
      </c>
      <c r="B42" s="138" t="s">
        <v>248</v>
      </c>
      <c r="C42" s="50" t="s">
        <v>249</v>
      </c>
      <c r="D42" s="121" t="s">
        <v>10</v>
      </c>
      <c r="E42" s="122">
        <v>44.14</v>
      </c>
      <c r="F42" s="232"/>
      <c r="G42" s="188">
        <f t="shared" si="9"/>
        <v>0</v>
      </c>
      <c r="H42" s="198">
        <v>0</v>
      </c>
      <c r="I42" s="198">
        <f t="shared" si="10"/>
        <v>0</v>
      </c>
      <c r="J42" s="198">
        <v>0.13100000000000001</v>
      </c>
      <c r="K42" s="212">
        <f t="shared" si="11"/>
        <v>5.7823400000000005</v>
      </c>
    </row>
    <row r="43" spans="1:11" s="123" customFormat="1">
      <c r="A43" s="141">
        <f t="shared" si="3"/>
        <v>42</v>
      </c>
      <c r="B43" s="137" t="s">
        <v>250</v>
      </c>
      <c r="C43" s="50" t="s">
        <v>251</v>
      </c>
      <c r="D43" s="121" t="s">
        <v>10</v>
      </c>
      <c r="E43" s="122">
        <v>70.8</v>
      </c>
      <c r="F43" s="232"/>
      <c r="G43" s="188">
        <f t="shared" si="9"/>
        <v>0</v>
      </c>
      <c r="H43" s="198">
        <v>0</v>
      </c>
      <c r="I43" s="198">
        <f t="shared" si="10"/>
        <v>0</v>
      </c>
      <c r="J43" s="198">
        <v>0.26100000000000001</v>
      </c>
      <c r="K43" s="212">
        <f t="shared" si="11"/>
        <v>18.4788</v>
      </c>
    </row>
    <row r="44" spans="1:11" s="123" customFormat="1" ht="30">
      <c r="A44" s="141">
        <f t="shared" si="3"/>
        <v>43</v>
      </c>
      <c r="B44" s="138" t="s">
        <v>75</v>
      </c>
      <c r="C44" s="50" t="s">
        <v>76</v>
      </c>
      <c r="D44" s="121" t="s">
        <v>10</v>
      </c>
      <c r="E44" s="122">
        <v>4.68</v>
      </c>
      <c r="F44" s="232"/>
      <c r="G44" s="188">
        <f t="shared" si="9"/>
        <v>0</v>
      </c>
      <c r="H44" s="198">
        <v>0</v>
      </c>
      <c r="I44" s="198">
        <f t="shared" si="10"/>
        <v>0</v>
      </c>
      <c r="J44" s="198">
        <v>6.0999999999999999E-2</v>
      </c>
      <c r="K44" s="212">
        <f t="shared" si="11"/>
        <v>0.28547999999999996</v>
      </c>
    </row>
    <row r="45" spans="1:11" s="123" customFormat="1" ht="30">
      <c r="A45" s="141">
        <f t="shared" si="3"/>
        <v>44</v>
      </c>
      <c r="B45" s="138" t="s">
        <v>252</v>
      </c>
      <c r="C45" s="50" t="s">
        <v>253</v>
      </c>
      <c r="D45" s="121" t="s">
        <v>10</v>
      </c>
      <c r="E45" s="122">
        <v>4.68</v>
      </c>
      <c r="F45" s="232"/>
      <c r="G45" s="188">
        <f t="shared" si="9"/>
        <v>0</v>
      </c>
      <c r="H45" s="198">
        <v>4.8000000000000001E-2</v>
      </c>
      <c r="I45" s="198">
        <f t="shared" si="10"/>
        <v>0.22463999999999998</v>
      </c>
      <c r="J45" s="198">
        <v>4.8000000000000001E-2</v>
      </c>
      <c r="K45" s="212">
        <f t="shared" si="11"/>
        <v>0.22463999999999998</v>
      </c>
    </row>
    <row r="46" spans="1:11" s="123" customFormat="1" ht="30">
      <c r="A46" s="141">
        <f t="shared" si="3"/>
        <v>45</v>
      </c>
      <c r="B46" s="137"/>
      <c r="C46" s="170" t="s">
        <v>317</v>
      </c>
      <c r="D46" s="113"/>
      <c r="E46" s="122"/>
      <c r="F46" s="232"/>
      <c r="G46" s="188"/>
      <c r="H46" s="198"/>
      <c r="I46" s="198"/>
      <c r="J46" s="198"/>
      <c r="K46" s="199"/>
    </row>
    <row r="47" spans="1:11" s="129" customFormat="1" ht="30">
      <c r="A47" s="141">
        <f t="shared" si="3"/>
        <v>46</v>
      </c>
      <c r="B47" s="132" t="s">
        <v>47</v>
      </c>
      <c r="C47" s="50" t="s">
        <v>48</v>
      </c>
      <c r="D47" s="128" t="s">
        <v>11</v>
      </c>
      <c r="E47" s="49">
        <v>1</v>
      </c>
      <c r="F47" s="235"/>
      <c r="G47" s="53">
        <f>E47*F47</f>
        <v>0</v>
      </c>
      <c r="H47" s="204">
        <v>0</v>
      </c>
      <c r="I47" s="204">
        <f>E47*H47</f>
        <v>0</v>
      </c>
      <c r="J47" s="204">
        <v>2.2000000000000002</v>
      </c>
      <c r="K47" s="213">
        <f>E47*J47</f>
        <v>2.2000000000000002</v>
      </c>
    </row>
    <row r="48" spans="1:11" s="129" customFormat="1" ht="30">
      <c r="A48" s="141">
        <f t="shared" si="3"/>
        <v>47</v>
      </c>
      <c r="B48" s="132"/>
      <c r="C48" s="59" t="s">
        <v>187</v>
      </c>
      <c r="D48" s="128"/>
      <c r="E48" s="49"/>
      <c r="F48" s="235"/>
      <c r="G48" s="53"/>
      <c r="H48" s="204"/>
      <c r="I48" s="204"/>
      <c r="J48" s="204"/>
      <c r="K48" s="205"/>
    </row>
    <row r="49" spans="1:11" s="129" customFormat="1" ht="30">
      <c r="A49" s="141">
        <f t="shared" si="3"/>
        <v>48</v>
      </c>
      <c r="B49" s="52" t="s">
        <v>139</v>
      </c>
      <c r="C49" s="50" t="s">
        <v>140</v>
      </c>
      <c r="D49" s="51" t="s">
        <v>6</v>
      </c>
      <c r="E49" s="49">
        <v>46.8</v>
      </c>
      <c r="F49" s="236"/>
      <c r="G49" s="49">
        <f>E49*F49</f>
        <v>0</v>
      </c>
      <c r="H49" s="206">
        <v>0</v>
      </c>
      <c r="I49" s="206">
        <f>E49*H49</f>
        <v>0</v>
      </c>
      <c r="J49" s="206">
        <v>1.2999999999999999E-2</v>
      </c>
      <c r="K49" s="214">
        <f>E49*J49</f>
        <v>0.60839999999999994</v>
      </c>
    </row>
    <row r="50" spans="1:11" s="129" customFormat="1">
      <c r="A50" s="141">
        <f t="shared" si="3"/>
        <v>49</v>
      </c>
      <c r="B50" s="52"/>
      <c r="C50" s="59" t="s">
        <v>286</v>
      </c>
      <c r="D50" s="51"/>
      <c r="E50" s="49"/>
      <c r="F50" s="236"/>
      <c r="G50" s="49"/>
      <c r="H50" s="206"/>
      <c r="I50" s="206"/>
      <c r="J50" s="206"/>
      <c r="K50" s="207"/>
    </row>
    <row r="51" spans="1:11" s="129" customFormat="1" ht="30">
      <c r="A51" s="141">
        <f t="shared" si="3"/>
        <v>50</v>
      </c>
      <c r="B51" s="52" t="s">
        <v>102</v>
      </c>
      <c r="C51" s="50" t="s">
        <v>103</v>
      </c>
      <c r="D51" s="51" t="s">
        <v>7</v>
      </c>
      <c r="E51" s="49">
        <f>SUM(K13:K49,K61:K179)</f>
        <v>166.43082570000001</v>
      </c>
      <c r="F51" s="236"/>
      <c r="G51" s="49">
        <f t="shared" ref="G51:G57" si="12">E51*F51</f>
        <v>0</v>
      </c>
      <c r="H51" s="206"/>
      <c r="I51" s="206"/>
      <c r="J51" s="206"/>
      <c r="K51" s="207"/>
    </row>
    <row r="52" spans="1:11" s="129" customFormat="1" ht="30">
      <c r="A52" s="141">
        <f t="shared" si="3"/>
        <v>51</v>
      </c>
      <c r="B52" s="52" t="s">
        <v>104</v>
      </c>
      <c r="C52" s="50" t="s">
        <v>105</v>
      </c>
      <c r="D52" s="51" t="s">
        <v>7</v>
      </c>
      <c r="E52" s="49">
        <v>166.43</v>
      </c>
      <c r="F52" s="236"/>
      <c r="G52" s="49">
        <f t="shared" si="12"/>
        <v>0</v>
      </c>
      <c r="H52" s="206"/>
      <c r="I52" s="206"/>
      <c r="J52" s="206"/>
      <c r="K52" s="207"/>
    </row>
    <row r="53" spans="1:11" s="129" customFormat="1" ht="30">
      <c r="A53" s="141">
        <f t="shared" si="3"/>
        <v>52</v>
      </c>
      <c r="B53" s="52" t="s">
        <v>106</v>
      </c>
      <c r="C53" s="50" t="s">
        <v>121</v>
      </c>
      <c r="D53" s="51" t="s">
        <v>7</v>
      </c>
      <c r="E53" s="49">
        <f>166.43*19</f>
        <v>3162.17</v>
      </c>
      <c r="F53" s="236"/>
      <c r="G53" s="49">
        <f t="shared" si="12"/>
        <v>0</v>
      </c>
      <c r="H53" s="206"/>
      <c r="I53" s="206"/>
      <c r="J53" s="206"/>
      <c r="K53" s="207"/>
    </row>
    <row r="54" spans="1:11" s="129" customFormat="1" ht="30">
      <c r="A54" s="141">
        <f t="shared" si="3"/>
        <v>53</v>
      </c>
      <c r="B54" s="52" t="s">
        <v>107</v>
      </c>
      <c r="C54" s="50" t="s">
        <v>108</v>
      </c>
      <c r="D54" s="51" t="s">
        <v>7</v>
      </c>
      <c r="E54" s="49">
        <v>131.56</v>
      </c>
      <c r="F54" s="236"/>
      <c r="G54" s="49">
        <f t="shared" si="12"/>
        <v>0</v>
      </c>
      <c r="H54" s="206"/>
      <c r="I54" s="206"/>
      <c r="J54" s="206"/>
      <c r="K54" s="207"/>
    </row>
    <row r="55" spans="1:11" s="129" customFormat="1" ht="30">
      <c r="A55" s="141">
        <f t="shared" si="3"/>
        <v>54</v>
      </c>
      <c r="B55" s="52" t="s">
        <v>109</v>
      </c>
      <c r="C55" s="50" t="s">
        <v>110</v>
      </c>
      <c r="D55" s="51" t="s">
        <v>7</v>
      </c>
      <c r="E55" s="49"/>
      <c r="F55" s="236"/>
      <c r="G55" s="49">
        <f t="shared" si="12"/>
        <v>0</v>
      </c>
      <c r="H55" s="206"/>
      <c r="I55" s="206"/>
      <c r="J55" s="206"/>
      <c r="K55" s="207"/>
    </row>
    <row r="56" spans="1:11" s="129" customFormat="1" ht="30">
      <c r="A56" s="141">
        <f t="shared" si="3"/>
        <v>55</v>
      </c>
      <c r="B56" s="52" t="s">
        <v>109</v>
      </c>
      <c r="C56" s="50" t="s">
        <v>386</v>
      </c>
      <c r="D56" s="51" t="s">
        <v>7</v>
      </c>
      <c r="E56" s="49">
        <v>26.67</v>
      </c>
      <c r="F56" s="236"/>
      <c r="G56" s="49">
        <f>E56*F56</f>
        <v>0</v>
      </c>
      <c r="H56" s="206">
        <v>0</v>
      </c>
      <c r="I56" s="206">
        <f>E56*H56</f>
        <v>0</v>
      </c>
      <c r="J56" s="206">
        <v>0</v>
      </c>
      <c r="K56" s="207">
        <f>E56*J56</f>
        <v>0</v>
      </c>
    </row>
    <row r="57" spans="1:11" s="129" customFormat="1" ht="30">
      <c r="A57" s="141">
        <f t="shared" si="3"/>
        <v>56</v>
      </c>
      <c r="B57" s="52" t="s">
        <v>111</v>
      </c>
      <c r="C57" s="50" t="s">
        <v>112</v>
      </c>
      <c r="D57" s="51" t="s">
        <v>7</v>
      </c>
      <c r="E57" s="49">
        <v>3.36</v>
      </c>
      <c r="F57" s="236"/>
      <c r="G57" s="49">
        <f t="shared" si="12"/>
        <v>0</v>
      </c>
      <c r="H57" s="206"/>
      <c r="I57" s="206"/>
      <c r="J57" s="206"/>
      <c r="K57" s="207"/>
    </row>
    <row r="58" spans="1:11" s="129" customFormat="1" ht="30">
      <c r="A58" s="141">
        <f t="shared" si="3"/>
        <v>57</v>
      </c>
      <c r="B58" s="52" t="s">
        <v>387</v>
      </c>
      <c r="C58" s="50" t="s">
        <v>388</v>
      </c>
      <c r="D58" s="51" t="s">
        <v>7</v>
      </c>
      <c r="E58" s="49">
        <v>1.47</v>
      </c>
      <c r="F58" s="236"/>
      <c r="G58" s="49">
        <f>E58*F58</f>
        <v>0</v>
      </c>
      <c r="H58" s="206">
        <v>0</v>
      </c>
      <c r="I58" s="206">
        <f>E58*H58</f>
        <v>0</v>
      </c>
      <c r="J58" s="206">
        <v>0</v>
      </c>
      <c r="K58" s="207">
        <f>E58*J58</f>
        <v>0</v>
      </c>
    </row>
    <row r="59" spans="1:11" s="129" customFormat="1" ht="45">
      <c r="A59" s="141">
        <f t="shared" si="3"/>
        <v>58</v>
      </c>
      <c r="B59" s="52" t="s">
        <v>389</v>
      </c>
      <c r="C59" s="50" t="s">
        <v>390</v>
      </c>
      <c r="D59" s="51" t="s">
        <v>7</v>
      </c>
      <c r="E59" s="49">
        <v>3.37</v>
      </c>
      <c r="F59" s="236"/>
      <c r="G59" s="49">
        <f>E59*F59</f>
        <v>0</v>
      </c>
      <c r="H59" s="206">
        <v>0</v>
      </c>
      <c r="I59" s="206">
        <f>E59*H59</f>
        <v>0</v>
      </c>
      <c r="J59" s="206">
        <v>0</v>
      </c>
      <c r="K59" s="207">
        <f>E59*J59</f>
        <v>0</v>
      </c>
    </row>
    <row r="60" spans="1:11" s="130" customFormat="1">
      <c r="A60" s="141">
        <f t="shared" si="3"/>
        <v>59</v>
      </c>
      <c r="B60" s="111"/>
      <c r="C60" s="56" t="s">
        <v>428</v>
      </c>
      <c r="D60" s="54"/>
      <c r="E60" s="55"/>
      <c r="F60" s="238"/>
      <c r="G60" s="55">
        <f>SUM(G38:G59)</f>
        <v>0</v>
      </c>
      <c r="H60" s="215"/>
      <c r="I60" s="215"/>
      <c r="J60" s="215"/>
      <c r="K60" s="216"/>
    </row>
    <row r="61" spans="1:11" s="129" customFormat="1">
      <c r="A61" s="141">
        <f t="shared" si="3"/>
        <v>60</v>
      </c>
      <c r="B61" s="52"/>
      <c r="C61" s="50"/>
      <c r="D61" s="51"/>
      <c r="E61" s="49"/>
      <c r="F61" s="236"/>
      <c r="G61" s="49"/>
      <c r="H61" s="206"/>
      <c r="I61" s="206"/>
      <c r="J61" s="206"/>
      <c r="K61" s="207"/>
    </row>
    <row r="62" spans="1:11" s="130" customFormat="1">
      <c r="A62" s="141">
        <f t="shared" si="3"/>
        <v>61</v>
      </c>
      <c r="B62" s="133"/>
      <c r="C62" s="56" t="s">
        <v>230</v>
      </c>
      <c r="D62" s="131"/>
      <c r="E62" s="55"/>
      <c r="F62" s="237"/>
      <c r="G62" s="55"/>
      <c r="H62" s="208"/>
      <c r="I62" s="208"/>
      <c r="J62" s="208"/>
      <c r="K62" s="209"/>
    </row>
    <row r="63" spans="1:11" s="129" customFormat="1" ht="30">
      <c r="A63" s="141">
        <f t="shared" si="3"/>
        <v>62</v>
      </c>
      <c r="B63" s="132" t="s">
        <v>231</v>
      </c>
      <c r="C63" s="50" t="s">
        <v>232</v>
      </c>
      <c r="D63" s="128" t="s">
        <v>10</v>
      </c>
      <c r="E63" s="49">
        <v>7.53</v>
      </c>
      <c r="F63" s="235"/>
      <c r="G63" s="49">
        <f>E63*F63</f>
        <v>0</v>
      </c>
      <c r="H63" s="204">
        <v>2.197E-2</v>
      </c>
      <c r="I63" s="204">
        <f>E63*H63</f>
        <v>0.1654341</v>
      </c>
      <c r="J63" s="204">
        <v>0</v>
      </c>
      <c r="K63" s="205">
        <f>E63*J63</f>
        <v>0</v>
      </c>
    </row>
    <row r="64" spans="1:11" s="129" customFormat="1">
      <c r="A64" s="141">
        <f t="shared" si="3"/>
        <v>63</v>
      </c>
      <c r="B64" s="132"/>
      <c r="C64" s="59" t="s">
        <v>233</v>
      </c>
      <c r="D64" s="128"/>
      <c r="E64" s="49"/>
      <c r="F64" s="235"/>
      <c r="G64" s="49"/>
      <c r="H64" s="204"/>
      <c r="I64" s="204"/>
      <c r="J64" s="204"/>
      <c r="K64" s="205"/>
    </row>
    <row r="65" spans="1:11" s="129" customFormat="1" ht="30">
      <c r="A65" s="141">
        <f t="shared" si="3"/>
        <v>64</v>
      </c>
      <c r="B65" s="132" t="s">
        <v>234</v>
      </c>
      <c r="C65" s="50" t="s">
        <v>235</v>
      </c>
      <c r="D65" s="128" t="s">
        <v>10</v>
      </c>
      <c r="E65" s="49">
        <v>7.53</v>
      </c>
      <c r="F65" s="235"/>
      <c r="G65" s="49">
        <f>E65*F65</f>
        <v>0</v>
      </c>
      <c r="H65" s="204">
        <v>0</v>
      </c>
      <c r="I65" s="204">
        <f>E65*H65</f>
        <v>0</v>
      </c>
      <c r="J65" s="204">
        <v>3.175E-2</v>
      </c>
      <c r="K65" s="210">
        <f>E65*J65</f>
        <v>0.2390775</v>
      </c>
    </row>
    <row r="66" spans="1:11" s="129" customFormat="1" ht="30">
      <c r="A66" s="141">
        <f t="shared" si="3"/>
        <v>65</v>
      </c>
      <c r="B66" s="132" t="s">
        <v>254</v>
      </c>
      <c r="C66" s="50" t="s">
        <v>255</v>
      </c>
      <c r="D66" s="128" t="s">
        <v>10</v>
      </c>
      <c r="E66" s="49">
        <v>31.72</v>
      </c>
      <c r="F66" s="235"/>
      <c r="G66" s="49">
        <f>E66*F66</f>
        <v>0</v>
      </c>
      <c r="H66" s="204">
        <v>0</v>
      </c>
      <c r="I66" s="204">
        <f>E66*H66</f>
        <v>0</v>
      </c>
      <c r="J66" s="204">
        <v>2.8309999999999998E-2</v>
      </c>
      <c r="K66" s="210">
        <f>E66*J66</f>
        <v>0.89799319999999994</v>
      </c>
    </row>
    <row r="67" spans="1:11" s="129" customFormat="1" ht="30">
      <c r="A67" s="141">
        <f t="shared" si="3"/>
        <v>66</v>
      </c>
      <c r="B67" s="132" t="s">
        <v>281</v>
      </c>
      <c r="C67" s="50" t="s">
        <v>282</v>
      </c>
      <c r="D67" s="128" t="s">
        <v>10</v>
      </c>
      <c r="E67" s="49">
        <v>19.07</v>
      </c>
      <c r="F67" s="235"/>
      <c r="G67" s="49">
        <f>E67*F67</f>
        <v>0</v>
      </c>
      <c r="H67" s="204">
        <v>4.7460000000000002E-2</v>
      </c>
      <c r="I67" s="204">
        <f>E67*H67</f>
        <v>0.90506220000000004</v>
      </c>
      <c r="J67" s="204">
        <v>0</v>
      </c>
      <c r="K67" s="205">
        <f>E67*J67</f>
        <v>0</v>
      </c>
    </row>
    <row r="68" spans="1:11" s="129" customFormat="1">
      <c r="A68" s="141">
        <f t="shared" si="3"/>
        <v>67</v>
      </c>
      <c r="B68" s="132" t="s">
        <v>307</v>
      </c>
      <c r="C68" s="50" t="s">
        <v>308</v>
      </c>
      <c r="D68" s="128" t="s">
        <v>10</v>
      </c>
      <c r="E68" s="49">
        <v>38.14</v>
      </c>
      <c r="F68" s="235"/>
      <c r="G68" s="49">
        <f>E68*F68</f>
        <v>0</v>
      </c>
      <c r="H68" s="204">
        <v>2.0000000000000001E-4</v>
      </c>
      <c r="I68" s="204">
        <f>E68*H68</f>
        <v>7.6280000000000002E-3</v>
      </c>
      <c r="J68" s="204">
        <v>0</v>
      </c>
      <c r="K68" s="205">
        <f>E68*J68</f>
        <v>0</v>
      </c>
    </row>
    <row r="69" spans="1:11" s="129" customFormat="1" ht="30">
      <c r="A69" s="141">
        <f t="shared" ref="A69:A135" si="13">1+A68</f>
        <v>68</v>
      </c>
      <c r="B69" s="132" t="s">
        <v>288</v>
      </c>
      <c r="C69" s="50" t="s">
        <v>289</v>
      </c>
      <c r="D69" s="128" t="s">
        <v>10</v>
      </c>
      <c r="E69" s="49">
        <v>26.37</v>
      </c>
      <c r="F69" s="235"/>
      <c r="G69" s="49">
        <f>E69*F69</f>
        <v>0</v>
      </c>
      <c r="H69" s="204">
        <v>1.3950000000000001E-2</v>
      </c>
      <c r="I69" s="204">
        <f>E69*H69</f>
        <v>0.36786150000000001</v>
      </c>
      <c r="J69" s="204">
        <v>0</v>
      </c>
      <c r="K69" s="205">
        <f>E69*J69</f>
        <v>0</v>
      </c>
    </row>
    <row r="70" spans="1:11" s="129" customFormat="1">
      <c r="A70" s="141">
        <f t="shared" si="13"/>
        <v>69</v>
      </c>
      <c r="B70" s="132"/>
      <c r="C70" s="59" t="s">
        <v>290</v>
      </c>
      <c r="D70" s="128"/>
      <c r="E70" s="49"/>
      <c r="F70" s="235"/>
      <c r="G70" s="49"/>
      <c r="H70" s="204"/>
      <c r="I70" s="204"/>
      <c r="J70" s="204"/>
      <c r="K70" s="205"/>
    </row>
    <row r="71" spans="1:11" s="129" customFormat="1" ht="30">
      <c r="A71" s="141">
        <f t="shared" si="13"/>
        <v>70</v>
      </c>
      <c r="B71" s="132" t="s">
        <v>291</v>
      </c>
      <c r="C71" s="50" t="s">
        <v>292</v>
      </c>
      <c r="D71" s="128" t="s">
        <v>10</v>
      </c>
      <c r="E71" s="49">
        <v>32.82</v>
      </c>
      <c r="F71" s="235"/>
      <c r="G71" s="49">
        <f>E71*F71</f>
        <v>0</v>
      </c>
      <c r="H71" s="204">
        <v>2.6620000000000001E-2</v>
      </c>
      <c r="I71" s="204">
        <f>E71*H71</f>
        <v>0.87366840000000001</v>
      </c>
      <c r="J71" s="204">
        <v>0</v>
      </c>
      <c r="K71" s="205">
        <f>E71*J71</f>
        <v>0</v>
      </c>
    </row>
    <row r="72" spans="1:11" s="129" customFormat="1">
      <c r="A72" s="141">
        <f t="shared" si="13"/>
        <v>71</v>
      </c>
      <c r="B72" s="132" t="s">
        <v>293</v>
      </c>
      <c r="C72" s="50" t="s">
        <v>294</v>
      </c>
      <c r="D72" s="128" t="s">
        <v>10</v>
      </c>
      <c r="E72" s="49">
        <v>59.19</v>
      </c>
      <c r="F72" s="235"/>
      <c r="G72" s="49">
        <f>E72*F72</f>
        <v>0</v>
      </c>
      <c r="H72" s="204">
        <v>1E-4</v>
      </c>
      <c r="I72" s="204">
        <f>E72*H72</f>
        <v>5.9189999999999998E-3</v>
      </c>
      <c r="J72" s="204">
        <v>0</v>
      </c>
      <c r="K72" s="205">
        <f>E72*J72</f>
        <v>0</v>
      </c>
    </row>
    <row r="73" spans="1:11" s="129" customFormat="1">
      <c r="A73" s="141">
        <f t="shared" si="13"/>
        <v>72</v>
      </c>
      <c r="B73" s="132"/>
      <c r="C73" s="59" t="s">
        <v>309</v>
      </c>
      <c r="D73" s="128"/>
      <c r="E73" s="49"/>
      <c r="F73" s="235"/>
      <c r="G73" s="49"/>
      <c r="H73" s="204"/>
      <c r="I73" s="204">
        <f t="shared" ref="I73:I76" si="14">E73*H73</f>
        <v>0</v>
      </c>
      <c r="J73" s="204"/>
      <c r="K73" s="205"/>
    </row>
    <row r="74" spans="1:11" s="129" customFormat="1">
      <c r="A74" s="141">
        <f t="shared" si="13"/>
        <v>73</v>
      </c>
      <c r="B74" s="132" t="s">
        <v>295</v>
      </c>
      <c r="C74" s="50" t="s">
        <v>296</v>
      </c>
      <c r="D74" s="128" t="s">
        <v>6</v>
      </c>
      <c r="E74" s="49">
        <v>70.11</v>
      </c>
      <c r="F74" s="235"/>
      <c r="G74" s="49">
        <f>E74*F74</f>
        <v>0</v>
      </c>
      <c r="H74" s="204">
        <v>0</v>
      </c>
      <c r="I74" s="204">
        <f t="shared" si="14"/>
        <v>0</v>
      </c>
      <c r="J74" s="204">
        <v>0</v>
      </c>
      <c r="K74" s="205">
        <f>E74*J74</f>
        <v>0</v>
      </c>
    </row>
    <row r="75" spans="1:11" s="129" customFormat="1" ht="30">
      <c r="A75" s="141">
        <f t="shared" si="13"/>
        <v>74</v>
      </c>
      <c r="B75" s="132" t="s">
        <v>648</v>
      </c>
      <c r="C75" s="50" t="s">
        <v>650</v>
      </c>
      <c r="D75" s="128" t="s">
        <v>10</v>
      </c>
      <c r="E75" s="49">
        <v>73.180000000000007</v>
      </c>
      <c r="F75" s="235"/>
      <c r="G75" s="49">
        <f t="shared" ref="G75:G78" si="15">E75*F75</f>
        <v>0</v>
      </c>
      <c r="H75" s="204">
        <v>0.01</v>
      </c>
      <c r="I75" s="204">
        <f t="shared" si="14"/>
        <v>0.73180000000000012</v>
      </c>
      <c r="J75" s="204"/>
      <c r="K75" s="205"/>
    </row>
    <row r="76" spans="1:11" s="129" customFormat="1" ht="30">
      <c r="A76" s="141">
        <f t="shared" si="13"/>
        <v>75</v>
      </c>
      <c r="B76" s="132" t="s">
        <v>649</v>
      </c>
      <c r="C76" s="50" t="s">
        <v>651</v>
      </c>
      <c r="D76" s="128" t="s">
        <v>10</v>
      </c>
      <c r="E76" s="49">
        <v>9.18</v>
      </c>
      <c r="F76" s="235"/>
      <c r="G76" s="49">
        <f t="shared" si="15"/>
        <v>0</v>
      </c>
      <c r="H76" s="204">
        <v>1.0999999999999999E-2</v>
      </c>
      <c r="I76" s="204">
        <f t="shared" si="14"/>
        <v>0.10097999999999999</v>
      </c>
      <c r="J76" s="204"/>
      <c r="K76" s="205"/>
    </row>
    <row r="77" spans="1:11" s="129" customFormat="1" ht="30">
      <c r="A77" s="141">
        <v>751</v>
      </c>
      <c r="B77" s="132" t="s">
        <v>658</v>
      </c>
      <c r="C77" s="50" t="s">
        <v>659</v>
      </c>
      <c r="D77" s="128" t="s">
        <v>130</v>
      </c>
      <c r="E77" s="49">
        <v>1</v>
      </c>
      <c r="F77" s="235"/>
      <c r="G77" s="49"/>
      <c r="H77" s="204"/>
      <c r="I77" s="204"/>
      <c r="J77" s="204"/>
      <c r="K77" s="205"/>
    </row>
    <row r="78" spans="1:11" s="129" customFormat="1" ht="30">
      <c r="A78" s="141">
        <f>1+A76</f>
        <v>76</v>
      </c>
      <c r="B78" s="132" t="s">
        <v>362</v>
      </c>
      <c r="C78" s="50" t="s">
        <v>363</v>
      </c>
      <c r="D78" s="128" t="s">
        <v>7</v>
      </c>
      <c r="E78" s="49">
        <f>SUM(I63:I76)</f>
        <v>3.1583532000000001</v>
      </c>
      <c r="F78" s="235"/>
      <c r="G78" s="49">
        <f t="shared" si="15"/>
        <v>0</v>
      </c>
      <c r="H78" s="204">
        <v>0</v>
      </c>
      <c r="I78" s="204">
        <f>E78*H78</f>
        <v>0</v>
      </c>
      <c r="J78" s="204">
        <v>0</v>
      </c>
      <c r="K78" s="205">
        <f>E78*J78</f>
        <v>0</v>
      </c>
    </row>
    <row r="79" spans="1:11" s="129" customFormat="1">
      <c r="A79" s="141">
        <f t="shared" si="13"/>
        <v>77</v>
      </c>
      <c r="B79" s="132"/>
      <c r="C79" s="56" t="s">
        <v>364</v>
      </c>
      <c r="D79" s="128"/>
      <c r="E79" s="49"/>
      <c r="F79" s="235"/>
      <c r="G79" s="55">
        <f>SUM(G63:G78)</f>
        <v>0</v>
      </c>
      <c r="H79" s="204"/>
      <c r="I79" s="204"/>
      <c r="J79" s="204"/>
      <c r="K79" s="205"/>
    </row>
    <row r="80" spans="1:11" s="129" customFormat="1">
      <c r="A80" s="141">
        <f t="shared" si="13"/>
        <v>78</v>
      </c>
      <c r="B80" s="132"/>
      <c r="C80" s="50"/>
      <c r="D80" s="128"/>
      <c r="E80" s="49"/>
      <c r="F80" s="235"/>
      <c r="G80" s="49"/>
      <c r="H80" s="204"/>
      <c r="I80" s="204"/>
      <c r="J80" s="204"/>
      <c r="K80" s="205"/>
    </row>
    <row r="81" spans="1:11" s="129" customFormat="1">
      <c r="A81" s="141">
        <f t="shared" si="13"/>
        <v>79</v>
      </c>
      <c r="B81" s="132"/>
      <c r="C81" s="50"/>
      <c r="D81" s="128"/>
      <c r="E81" s="49"/>
      <c r="F81" s="235"/>
      <c r="G81" s="49"/>
      <c r="H81" s="204"/>
      <c r="I81" s="204"/>
      <c r="J81" s="204"/>
      <c r="K81" s="205"/>
    </row>
    <row r="82" spans="1:11" s="129" customFormat="1">
      <c r="A82" s="141">
        <f t="shared" si="13"/>
        <v>80</v>
      </c>
      <c r="B82" s="132"/>
      <c r="C82" s="56" t="s">
        <v>122</v>
      </c>
      <c r="D82" s="128"/>
      <c r="E82" s="49"/>
      <c r="F82" s="235"/>
      <c r="G82" s="49"/>
      <c r="H82" s="204"/>
      <c r="I82" s="204"/>
      <c r="J82" s="204"/>
      <c r="K82" s="205"/>
    </row>
    <row r="83" spans="1:11" s="129" customFormat="1">
      <c r="A83" s="141">
        <f t="shared" si="13"/>
        <v>81</v>
      </c>
      <c r="B83" s="132" t="s">
        <v>271</v>
      </c>
      <c r="C83" s="50" t="s">
        <v>272</v>
      </c>
      <c r="D83" s="128" t="s">
        <v>10</v>
      </c>
      <c r="E83" s="49">
        <v>4.7699999999999996</v>
      </c>
      <c r="F83" s="235"/>
      <c r="G83" s="49">
        <f>E83*F83</f>
        <v>0</v>
      </c>
      <c r="H83" s="204">
        <v>0.01</v>
      </c>
      <c r="I83" s="204">
        <f>E83*H83</f>
        <v>4.7699999999999999E-2</v>
      </c>
      <c r="J83" s="204">
        <v>0</v>
      </c>
      <c r="K83" s="205">
        <f>E83*J83</f>
        <v>0</v>
      </c>
    </row>
    <row r="84" spans="1:11" s="129" customFormat="1">
      <c r="A84" s="141">
        <f t="shared" si="13"/>
        <v>82</v>
      </c>
      <c r="B84" s="132"/>
      <c r="C84" s="59" t="s">
        <v>273</v>
      </c>
      <c r="D84" s="128"/>
      <c r="E84" s="49"/>
      <c r="F84" s="235"/>
      <c r="G84" s="49">
        <f t="shared" ref="G84:G88" si="16">E84*F84</f>
        <v>0</v>
      </c>
      <c r="H84" s="204"/>
      <c r="I84" s="204">
        <f t="shared" ref="I84:I93" si="17">E84*H84</f>
        <v>0</v>
      </c>
      <c r="J84" s="204"/>
      <c r="K84" s="205"/>
    </row>
    <row r="85" spans="1:11" s="129" customFormat="1">
      <c r="A85" s="141">
        <f t="shared" si="13"/>
        <v>83</v>
      </c>
      <c r="B85" s="132" t="s">
        <v>274</v>
      </c>
      <c r="C85" s="50" t="s">
        <v>275</v>
      </c>
      <c r="D85" s="128" t="s">
        <v>10</v>
      </c>
      <c r="E85" s="49">
        <v>4.7699999999999996</v>
      </c>
      <c r="F85" s="235"/>
      <c r="G85" s="49">
        <f t="shared" si="16"/>
        <v>0</v>
      </c>
      <c r="H85" s="204">
        <v>0.03</v>
      </c>
      <c r="I85" s="204">
        <f t="shared" si="17"/>
        <v>0.14309999999999998</v>
      </c>
      <c r="J85" s="204"/>
      <c r="K85" s="205"/>
    </row>
    <row r="86" spans="1:11" s="129" customFormat="1">
      <c r="A86" s="141">
        <f t="shared" si="13"/>
        <v>84</v>
      </c>
      <c r="B86" s="132" t="s">
        <v>276</v>
      </c>
      <c r="C86" s="50" t="s">
        <v>277</v>
      </c>
      <c r="D86" s="128" t="s">
        <v>8</v>
      </c>
      <c r="E86" s="49">
        <v>2</v>
      </c>
      <c r="F86" s="235"/>
      <c r="G86" s="49">
        <f>E86*F86</f>
        <v>0</v>
      </c>
      <c r="H86" s="204">
        <v>0.01</v>
      </c>
      <c r="I86" s="204">
        <f t="shared" si="17"/>
        <v>0.02</v>
      </c>
      <c r="J86" s="204">
        <v>0</v>
      </c>
      <c r="K86" s="205">
        <f>E86*J86</f>
        <v>0</v>
      </c>
    </row>
    <row r="87" spans="1:11" s="129" customFormat="1">
      <c r="A87" s="141">
        <f t="shared" si="13"/>
        <v>85</v>
      </c>
      <c r="B87" s="132" t="s">
        <v>278</v>
      </c>
      <c r="C87" s="50" t="s">
        <v>279</v>
      </c>
      <c r="D87" s="128" t="s">
        <v>130</v>
      </c>
      <c r="E87" s="49">
        <v>2</v>
      </c>
      <c r="F87" s="235"/>
      <c r="G87" s="49">
        <f t="shared" ref="G87" si="18">E87*F87</f>
        <v>0</v>
      </c>
      <c r="H87" s="204">
        <v>0.05</v>
      </c>
      <c r="I87" s="204">
        <f t="shared" si="17"/>
        <v>0.1</v>
      </c>
      <c r="J87" s="204"/>
      <c r="K87" s="205"/>
    </row>
    <row r="88" spans="1:11" s="129" customFormat="1">
      <c r="A88" s="141">
        <f t="shared" si="13"/>
        <v>86</v>
      </c>
      <c r="B88" s="132" t="s">
        <v>365</v>
      </c>
      <c r="C88" s="50" t="s">
        <v>366</v>
      </c>
      <c r="D88" s="128" t="s">
        <v>130</v>
      </c>
      <c r="E88" s="49">
        <v>1</v>
      </c>
      <c r="F88" s="235"/>
      <c r="G88" s="49">
        <f t="shared" si="16"/>
        <v>0</v>
      </c>
      <c r="H88" s="204">
        <v>0.05</v>
      </c>
      <c r="I88" s="204">
        <f t="shared" si="17"/>
        <v>0.05</v>
      </c>
      <c r="J88" s="204"/>
      <c r="K88" s="205"/>
    </row>
    <row r="89" spans="1:11" s="129" customFormat="1" ht="30">
      <c r="A89" s="141">
        <f t="shared" si="13"/>
        <v>87</v>
      </c>
      <c r="B89" s="132" t="s">
        <v>49</v>
      </c>
      <c r="C89" s="50" t="s">
        <v>50</v>
      </c>
      <c r="D89" s="51" t="s">
        <v>39</v>
      </c>
      <c r="E89" s="49">
        <v>50</v>
      </c>
      <c r="F89" s="235"/>
      <c r="G89" s="53">
        <f>E89*F89</f>
        <v>0</v>
      </c>
      <c r="H89" s="204">
        <v>1E-3</v>
      </c>
      <c r="I89" s="204">
        <f t="shared" si="17"/>
        <v>0.05</v>
      </c>
      <c r="J89" s="204"/>
      <c r="K89" s="205">
        <f>E89*J89</f>
        <v>0</v>
      </c>
    </row>
    <row r="90" spans="1:11" s="129" customFormat="1">
      <c r="A90" s="141">
        <f t="shared" si="13"/>
        <v>88</v>
      </c>
      <c r="B90" s="132"/>
      <c r="C90" s="59" t="s">
        <v>133</v>
      </c>
      <c r="D90" s="128"/>
      <c r="E90" s="49"/>
      <c r="F90" s="235"/>
      <c r="G90" s="53">
        <f t="shared" ref="G90:G96" si="19">E90*F90</f>
        <v>0</v>
      </c>
      <c r="H90" s="204"/>
      <c r="I90" s="204">
        <f t="shared" si="17"/>
        <v>0</v>
      </c>
      <c r="J90" s="204"/>
      <c r="K90" s="205"/>
    </row>
    <row r="91" spans="1:11" s="129" customFormat="1" ht="30">
      <c r="A91" s="141">
        <f t="shared" si="13"/>
        <v>89</v>
      </c>
      <c r="B91" s="132" t="s">
        <v>80</v>
      </c>
      <c r="C91" s="50" t="s">
        <v>81</v>
      </c>
      <c r="D91" s="128" t="s">
        <v>8</v>
      </c>
      <c r="E91" s="49">
        <v>47</v>
      </c>
      <c r="F91" s="235"/>
      <c r="G91" s="53">
        <f t="shared" si="19"/>
        <v>0</v>
      </c>
      <c r="H91" s="204">
        <v>0</v>
      </c>
      <c r="I91" s="204">
        <f t="shared" si="17"/>
        <v>0</v>
      </c>
      <c r="J91" s="204">
        <v>0</v>
      </c>
      <c r="K91" s="205">
        <f t="shared" ref="K91:K96" si="20">E91*J91</f>
        <v>0</v>
      </c>
    </row>
    <row r="92" spans="1:11" s="129" customFormat="1">
      <c r="A92" s="141">
        <f t="shared" si="13"/>
        <v>90</v>
      </c>
      <c r="B92" s="132" t="s">
        <v>82</v>
      </c>
      <c r="C92" s="50" t="s">
        <v>83</v>
      </c>
      <c r="D92" s="128" t="s">
        <v>8</v>
      </c>
      <c r="E92" s="49">
        <v>47</v>
      </c>
      <c r="F92" s="236"/>
      <c r="G92" s="53">
        <f t="shared" si="19"/>
        <v>0</v>
      </c>
      <c r="H92" s="204">
        <v>8.8999999999999995E-4</v>
      </c>
      <c r="I92" s="204">
        <f t="shared" si="17"/>
        <v>4.1829999999999999E-2</v>
      </c>
      <c r="J92" s="204">
        <v>0</v>
      </c>
      <c r="K92" s="205">
        <f t="shared" si="20"/>
        <v>0</v>
      </c>
    </row>
    <row r="93" spans="1:11" s="129" customFormat="1" ht="30">
      <c r="A93" s="141">
        <f t="shared" si="13"/>
        <v>91</v>
      </c>
      <c r="B93" s="52" t="s">
        <v>96</v>
      </c>
      <c r="C93" s="50" t="s">
        <v>97</v>
      </c>
      <c r="D93" s="51" t="s">
        <v>39</v>
      </c>
      <c r="E93" s="49">
        <v>50</v>
      </c>
      <c r="F93" s="235"/>
      <c r="G93" s="49">
        <f t="shared" si="19"/>
        <v>0</v>
      </c>
      <c r="H93" s="204">
        <v>5.0000000000000002E-5</v>
      </c>
      <c r="I93" s="204">
        <f t="shared" si="17"/>
        <v>2.5000000000000001E-3</v>
      </c>
      <c r="J93" s="204">
        <v>0</v>
      </c>
      <c r="K93" s="205">
        <f t="shared" si="20"/>
        <v>0</v>
      </c>
    </row>
    <row r="94" spans="1:11" s="129" customFormat="1">
      <c r="A94" s="141">
        <f t="shared" si="13"/>
        <v>92</v>
      </c>
      <c r="B94" s="132"/>
      <c r="C94" s="59" t="s">
        <v>133</v>
      </c>
      <c r="D94" s="51"/>
      <c r="E94" s="49"/>
      <c r="F94" s="235"/>
      <c r="G94" s="53">
        <f t="shared" si="19"/>
        <v>0</v>
      </c>
      <c r="H94" s="204"/>
      <c r="I94" s="204"/>
      <c r="J94" s="204"/>
      <c r="K94" s="205"/>
    </row>
    <row r="95" spans="1:11" s="129" customFormat="1">
      <c r="A95" s="141">
        <f t="shared" si="13"/>
        <v>93</v>
      </c>
      <c r="B95" s="52" t="s">
        <v>310</v>
      </c>
      <c r="C95" s="50" t="s">
        <v>311</v>
      </c>
      <c r="D95" s="51" t="s">
        <v>130</v>
      </c>
      <c r="E95" s="49">
        <v>1</v>
      </c>
      <c r="F95" s="236"/>
      <c r="G95" s="53">
        <f t="shared" si="19"/>
        <v>0</v>
      </c>
      <c r="H95" s="204"/>
      <c r="I95" s="204"/>
      <c r="J95" s="204"/>
      <c r="K95" s="205"/>
    </row>
    <row r="96" spans="1:11" s="129" customFormat="1" ht="30">
      <c r="A96" s="141">
        <f t="shared" si="13"/>
        <v>94</v>
      </c>
      <c r="B96" s="132" t="s">
        <v>113</v>
      </c>
      <c r="C96" s="50" t="s">
        <v>114</v>
      </c>
      <c r="D96" s="51" t="s">
        <v>7</v>
      </c>
      <c r="E96" s="53">
        <f>SUM(I83:I95)</f>
        <v>0.45512999999999992</v>
      </c>
      <c r="F96" s="236"/>
      <c r="G96" s="53">
        <f t="shared" si="19"/>
        <v>0</v>
      </c>
      <c r="H96" s="204">
        <v>0</v>
      </c>
      <c r="I96" s="206">
        <f t="shared" ref="I96" si="21">E96*H96</f>
        <v>0</v>
      </c>
      <c r="J96" s="204">
        <v>0</v>
      </c>
      <c r="K96" s="205">
        <f t="shared" si="20"/>
        <v>0</v>
      </c>
    </row>
    <row r="97" spans="1:11" s="129" customFormat="1">
      <c r="A97" s="141">
        <f t="shared" si="13"/>
        <v>95</v>
      </c>
      <c r="B97" s="132"/>
      <c r="C97" s="56" t="s">
        <v>429</v>
      </c>
      <c r="D97" s="51"/>
      <c r="E97" s="53"/>
      <c r="F97" s="235"/>
      <c r="G97" s="55">
        <f>SUM(G83:G96)</f>
        <v>0</v>
      </c>
      <c r="H97" s="204"/>
      <c r="I97" s="204"/>
      <c r="J97" s="204"/>
      <c r="K97" s="205"/>
    </row>
    <row r="98" spans="1:11" s="129" customFormat="1">
      <c r="A98" s="141">
        <f t="shared" si="13"/>
        <v>96</v>
      </c>
      <c r="B98" s="132"/>
      <c r="C98" s="50"/>
      <c r="D98" s="51"/>
      <c r="E98" s="53"/>
      <c r="F98" s="235"/>
      <c r="G98" s="49"/>
      <c r="H98" s="204"/>
      <c r="I98" s="204"/>
      <c r="J98" s="204"/>
      <c r="K98" s="205"/>
    </row>
    <row r="99" spans="1:11" s="129" customFormat="1">
      <c r="A99" s="141">
        <f t="shared" si="13"/>
        <v>97</v>
      </c>
      <c r="B99" s="132"/>
      <c r="C99" s="115" t="s">
        <v>204</v>
      </c>
      <c r="D99" s="51"/>
      <c r="E99" s="53"/>
      <c r="F99" s="235"/>
      <c r="G99" s="49"/>
      <c r="H99" s="204"/>
      <c r="I99" s="204"/>
      <c r="J99" s="204"/>
      <c r="K99" s="205"/>
    </row>
    <row r="100" spans="1:11" s="129" customFormat="1">
      <c r="A100" s="141">
        <f t="shared" si="13"/>
        <v>98</v>
      </c>
      <c r="B100" s="52" t="s">
        <v>43</v>
      </c>
      <c r="C100" s="50" t="s">
        <v>44</v>
      </c>
      <c r="D100" s="134" t="s">
        <v>6</v>
      </c>
      <c r="E100" s="49">
        <v>52.61</v>
      </c>
      <c r="F100" s="235"/>
      <c r="G100" s="53">
        <f t="shared" ref="G100" si="22">E100*F100</f>
        <v>0</v>
      </c>
      <c r="H100" s="204">
        <v>0</v>
      </c>
      <c r="I100" s="204">
        <f t="shared" ref="I100" si="23">E100*H100</f>
        <v>0</v>
      </c>
      <c r="J100" s="204">
        <v>2.9999999999999997E-4</v>
      </c>
      <c r="K100" s="210">
        <f t="shared" ref="K100" si="24">E100*J100</f>
        <v>1.5782999999999998E-2</v>
      </c>
    </row>
    <row r="101" spans="1:11" s="129" customFormat="1" ht="30">
      <c r="A101" s="141">
        <f t="shared" si="13"/>
        <v>99</v>
      </c>
      <c r="B101" s="132" t="s">
        <v>45</v>
      </c>
      <c r="C101" s="50" t="s">
        <v>46</v>
      </c>
      <c r="D101" s="128" t="s">
        <v>10</v>
      </c>
      <c r="E101" s="49">
        <v>98</v>
      </c>
      <c r="F101" s="235"/>
      <c r="G101" s="53">
        <f>E101*F101</f>
        <v>0</v>
      </c>
      <c r="H101" s="204">
        <v>0</v>
      </c>
      <c r="I101" s="204">
        <f>E101*H101</f>
        <v>0</v>
      </c>
      <c r="J101" s="204">
        <v>3.0000000000000001E-3</v>
      </c>
      <c r="K101" s="210">
        <f>E101*J101</f>
        <v>0.29399999999999998</v>
      </c>
    </row>
    <row r="102" spans="1:11" s="129" customFormat="1" ht="30">
      <c r="A102" s="141">
        <f t="shared" si="13"/>
        <v>100</v>
      </c>
      <c r="B102" s="52" t="s">
        <v>314</v>
      </c>
      <c r="C102" s="50" t="s">
        <v>315</v>
      </c>
      <c r="D102" s="134" t="s">
        <v>10</v>
      </c>
      <c r="E102" s="49">
        <v>98</v>
      </c>
      <c r="F102" s="235"/>
      <c r="G102" s="53">
        <f>E102*F102</f>
        <v>0</v>
      </c>
      <c r="H102" s="204">
        <v>0</v>
      </c>
      <c r="I102" s="204">
        <f>E102*H102</f>
        <v>0</v>
      </c>
      <c r="J102" s="204">
        <v>1.4999999999999999E-2</v>
      </c>
      <c r="K102" s="217">
        <f>E102*J102</f>
        <v>1.47</v>
      </c>
    </row>
    <row r="103" spans="1:11" s="129" customFormat="1" ht="30">
      <c r="A103" s="141">
        <f t="shared" si="13"/>
        <v>101</v>
      </c>
      <c r="B103" s="52" t="s">
        <v>316</v>
      </c>
      <c r="C103" s="50" t="s">
        <v>346</v>
      </c>
      <c r="D103" s="134" t="s">
        <v>11</v>
      </c>
      <c r="E103" s="49">
        <v>58.8</v>
      </c>
      <c r="F103" s="235"/>
      <c r="G103" s="53">
        <f>E103*F103</f>
        <v>0</v>
      </c>
      <c r="H103" s="204">
        <v>0</v>
      </c>
      <c r="I103" s="204">
        <f>E103*H103</f>
        <v>0</v>
      </c>
      <c r="J103" s="204">
        <v>2.2000000000000002</v>
      </c>
      <c r="K103" s="213">
        <f>E103*J103</f>
        <v>129.36000000000001</v>
      </c>
    </row>
    <row r="104" spans="1:11" s="129" customFormat="1">
      <c r="A104" s="141">
        <f t="shared" si="13"/>
        <v>102</v>
      </c>
      <c r="B104" s="132" t="s">
        <v>12</v>
      </c>
      <c r="C104" s="50" t="s">
        <v>13</v>
      </c>
      <c r="D104" s="51" t="s">
        <v>10</v>
      </c>
      <c r="E104" s="49">
        <v>98</v>
      </c>
      <c r="F104" s="235"/>
      <c r="G104" s="53">
        <f t="shared" ref="G104" si="25">E104*F104</f>
        <v>0</v>
      </c>
      <c r="H104" s="204">
        <v>0</v>
      </c>
      <c r="I104" s="204">
        <f t="shared" ref="I104" si="26">E104*H104</f>
        <v>0</v>
      </c>
      <c r="J104" s="204">
        <v>4.0000000000000001E-3</v>
      </c>
      <c r="K104" s="210">
        <f t="shared" ref="K104" si="27">E104*J104</f>
        <v>0.39200000000000002</v>
      </c>
    </row>
    <row r="105" spans="1:11" s="123" customFormat="1" ht="30">
      <c r="A105" s="141">
        <f t="shared" si="13"/>
        <v>103</v>
      </c>
      <c r="B105" s="138" t="s">
        <v>75</v>
      </c>
      <c r="C105" s="50" t="s">
        <v>76</v>
      </c>
      <c r="D105" s="121" t="s">
        <v>10</v>
      </c>
      <c r="E105" s="122">
        <v>12.32</v>
      </c>
      <c r="F105" s="232"/>
      <c r="G105" s="188">
        <f>E105*F105</f>
        <v>0</v>
      </c>
      <c r="H105" s="198">
        <v>0</v>
      </c>
      <c r="I105" s="198">
        <f>E105*H105</f>
        <v>0</v>
      </c>
      <c r="J105" s="198">
        <v>6.0999999999999999E-2</v>
      </c>
      <c r="K105" s="212">
        <f>E105*J105</f>
        <v>0.75151999999999997</v>
      </c>
    </row>
    <row r="106" spans="1:11" s="129" customFormat="1" ht="30">
      <c r="A106" s="141">
        <f t="shared" si="13"/>
        <v>104</v>
      </c>
      <c r="B106" s="52" t="s">
        <v>77</v>
      </c>
      <c r="C106" s="50" t="s">
        <v>78</v>
      </c>
      <c r="D106" s="51" t="s">
        <v>10</v>
      </c>
      <c r="E106" s="49">
        <v>12.32</v>
      </c>
      <c r="F106" s="236"/>
      <c r="G106" s="49">
        <f>E106*F106</f>
        <v>0</v>
      </c>
      <c r="H106" s="206">
        <v>2.1000000000000001E-2</v>
      </c>
      <c r="I106" s="206">
        <f>E106*H106</f>
        <v>0.25872000000000001</v>
      </c>
      <c r="J106" s="206">
        <v>0</v>
      </c>
      <c r="K106" s="207">
        <f>E106*J106</f>
        <v>0</v>
      </c>
    </row>
    <row r="107" spans="1:11" s="129" customFormat="1" ht="30">
      <c r="A107" s="141">
        <f t="shared" si="13"/>
        <v>105</v>
      </c>
      <c r="B107" s="52" t="s">
        <v>324</v>
      </c>
      <c r="C107" s="50" t="s">
        <v>325</v>
      </c>
      <c r="D107" s="128" t="s">
        <v>11</v>
      </c>
      <c r="E107" s="49">
        <v>27.44</v>
      </c>
      <c r="F107" s="235"/>
      <c r="G107" s="49">
        <f>E107*F107</f>
        <v>0</v>
      </c>
      <c r="H107" s="204">
        <v>2.2563399999999998</v>
      </c>
      <c r="I107" s="204">
        <f>E107*H107</f>
        <v>61.913969599999994</v>
      </c>
      <c r="J107" s="204">
        <v>0</v>
      </c>
      <c r="K107" s="205">
        <f>E107*J107</f>
        <v>0</v>
      </c>
    </row>
    <row r="108" spans="1:11" s="129" customFormat="1">
      <c r="A108" s="141">
        <f t="shared" si="13"/>
        <v>106</v>
      </c>
      <c r="B108" s="52"/>
      <c r="C108" s="59" t="s">
        <v>320</v>
      </c>
      <c r="D108" s="128"/>
      <c r="E108" s="49"/>
      <c r="F108" s="235"/>
      <c r="G108" s="49"/>
      <c r="H108" s="204"/>
      <c r="I108" s="204"/>
      <c r="J108" s="204"/>
      <c r="K108" s="205"/>
    </row>
    <row r="109" spans="1:11" s="129" customFormat="1" ht="30">
      <c r="A109" s="141">
        <f t="shared" si="13"/>
        <v>107</v>
      </c>
      <c r="B109" s="52" t="s">
        <v>318</v>
      </c>
      <c r="C109" s="50" t="s">
        <v>319</v>
      </c>
      <c r="D109" s="51" t="s">
        <v>10</v>
      </c>
      <c r="E109" s="49">
        <v>98</v>
      </c>
      <c r="F109" s="236"/>
      <c r="G109" s="49">
        <f>E109*F109</f>
        <v>0</v>
      </c>
      <c r="H109" s="206">
        <v>2.6339999999999999E-2</v>
      </c>
      <c r="I109" s="206">
        <f>E109*H109</f>
        <v>2.5813199999999998</v>
      </c>
      <c r="J109" s="206">
        <v>0</v>
      </c>
      <c r="K109" s="207">
        <f>E109*J109</f>
        <v>0</v>
      </c>
    </row>
    <row r="110" spans="1:11" s="129" customFormat="1">
      <c r="A110" s="141">
        <f t="shared" si="13"/>
        <v>108</v>
      </c>
      <c r="B110" s="52"/>
      <c r="C110" s="59" t="s">
        <v>214</v>
      </c>
      <c r="D110" s="51"/>
      <c r="E110" s="49"/>
      <c r="F110" s="236"/>
      <c r="G110" s="49"/>
      <c r="H110" s="206"/>
      <c r="I110" s="206"/>
      <c r="J110" s="206"/>
      <c r="K110" s="207"/>
    </row>
    <row r="111" spans="1:11" s="129" customFormat="1" ht="30">
      <c r="A111" s="141">
        <f t="shared" si="13"/>
        <v>109</v>
      </c>
      <c r="B111" s="132" t="s">
        <v>53</v>
      </c>
      <c r="C111" s="50" t="s">
        <v>54</v>
      </c>
      <c r="D111" s="128" t="s">
        <v>10</v>
      </c>
      <c r="E111" s="49">
        <v>98</v>
      </c>
      <c r="F111" s="235"/>
      <c r="G111" s="53">
        <f t="shared" ref="G111:G116" si="28">E111*F111</f>
        <v>0</v>
      </c>
      <c r="H111" s="204">
        <v>0</v>
      </c>
      <c r="I111" s="204">
        <f t="shared" ref="I111:I116" si="29">E111*H111</f>
        <v>0</v>
      </c>
      <c r="J111" s="204">
        <v>0</v>
      </c>
      <c r="K111" s="205">
        <f t="shared" ref="K111:K116" si="30">E111*J111</f>
        <v>0</v>
      </c>
    </row>
    <row r="112" spans="1:11" s="129" customFormat="1" ht="30">
      <c r="A112" s="141">
        <f t="shared" si="13"/>
        <v>110</v>
      </c>
      <c r="B112" s="132" t="s">
        <v>55</v>
      </c>
      <c r="C112" s="58" t="s">
        <v>56</v>
      </c>
      <c r="D112" s="128" t="s">
        <v>10</v>
      </c>
      <c r="E112" s="49">
        <v>14</v>
      </c>
      <c r="F112" s="235"/>
      <c r="G112" s="53">
        <f t="shared" si="28"/>
        <v>0</v>
      </c>
      <c r="H112" s="204">
        <v>0</v>
      </c>
      <c r="I112" s="204">
        <f t="shared" si="29"/>
        <v>0</v>
      </c>
      <c r="J112" s="204">
        <v>0</v>
      </c>
      <c r="K112" s="205">
        <f t="shared" si="30"/>
        <v>0</v>
      </c>
    </row>
    <row r="113" spans="1:11" s="129" customFormat="1" ht="30">
      <c r="A113" s="141">
        <f t="shared" si="13"/>
        <v>111</v>
      </c>
      <c r="B113" s="52" t="s">
        <v>58</v>
      </c>
      <c r="C113" s="83" t="s">
        <v>57</v>
      </c>
      <c r="D113" s="128" t="s">
        <v>39</v>
      </c>
      <c r="E113" s="49">
        <f>(98+14)*0.2</f>
        <v>22.400000000000002</v>
      </c>
      <c r="F113" s="235"/>
      <c r="G113" s="53">
        <f t="shared" si="28"/>
        <v>0</v>
      </c>
      <c r="H113" s="204">
        <v>9.9999999999899995E-4</v>
      </c>
      <c r="I113" s="204">
        <f t="shared" si="29"/>
        <v>2.2399999999977601E-2</v>
      </c>
      <c r="J113" s="204">
        <v>0</v>
      </c>
      <c r="K113" s="205">
        <f t="shared" si="30"/>
        <v>0</v>
      </c>
    </row>
    <row r="114" spans="1:11" s="129" customFormat="1" ht="30">
      <c r="A114" s="141">
        <f t="shared" si="13"/>
        <v>112</v>
      </c>
      <c r="B114" s="52" t="s">
        <v>59</v>
      </c>
      <c r="C114" s="50" t="s">
        <v>60</v>
      </c>
      <c r="D114" s="51" t="s">
        <v>10</v>
      </c>
      <c r="E114" s="49">
        <v>196</v>
      </c>
      <c r="F114" s="235"/>
      <c r="G114" s="53">
        <f t="shared" si="28"/>
        <v>0</v>
      </c>
      <c r="H114" s="204">
        <v>4.0000000000000002E-4</v>
      </c>
      <c r="I114" s="204">
        <f t="shared" si="29"/>
        <v>7.8399999999999997E-2</v>
      </c>
      <c r="J114" s="204">
        <v>0</v>
      </c>
      <c r="K114" s="205">
        <f t="shared" si="30"/>
        <v>0</v>
      </c>
    </row>
    <row r="115" spans="1:11" s="129" customFormat="1" ht="30">
      <c r="A115" s="141">
        <f t="shared" si="13"/>
        <v>113</v>
      </c>
      <c r="B115" s="52" t="s">
        <v>61</v>
      </c>
      <c r="C115" s="58" t="s">
        <v>62</v>
      </c>
      <c r="D115" s="128" t="s">
        <v>10</v>
      </c>
      <c r="E115" s="53">
        <v>28</v>
      </c>
      <c r="F115" s="235"/>
      <c r="G115" s="53">
        <f t="shared" si="28"/>
        <v>0</v>
      </c>
      <c r="H115" s="204">
        <v>4.0000000000000002E-4</v>
      </c>
      <c r="I115" s="204">
        <f t="shared" si="29"/>
        <v>1.12E-2</v>
      </c>
      <c r="J115" s="204">
        <v>0</v>
      </c>
      <c r="K115" s="205">
        <f t="shared" si="30"/>
        <v>0</v>
      </c>
    </row>
    <row r="116" spans="1:11" s="129" customFormat="1">
      <c r="A116" s="141">
        <f t="shared" si="13"/>
        <v>114</v>
      </c>
      <c r="B116" s="52" t="s">
        <v>64</v>
      </c>
      <c r="C116" s="50" t="s">
        <v>63</v>
      </c>
      <c r="D116" s="128" t="s">
        <v>10</v>
      </c>
      <c r="E116" s="53">
        <v>115.36</v>
      </c>
      <c r="F116" s="236"/>
      <c r="G116" s="53">
        <f t="shared" si="28"/>
        <v>0</v>
      </c>
      <c r="H116" s="204">
        <v>4.4999999999999997E-3</v>
      </c>
      <c r="I116" s="204">
        <f t="shared" si="29"/>
        <v>0.51911999999999991</v>
      </c>
      <c r="J116" s="204">
        <v>0</v>
      </c>
      <c r="K116" s="205">
        <f t="shared" si="30"/>
        <v>0</v>
      </c>
    </row>
    <row r="117" spans="1:11" s="129" customFormat="1">
      <c r="A117" s="141">
        <f t="shared" si="13"/>
        <v>115</v>
      </c>
      <c r="B117" s="52"/>
      <c r="C117" s="59" t="s">
        <v>321</v>
      </c>
      <c r="D117" s="128"/>
      <c r="E117" s="53"/>
      <c r="F117" s="236"/>
      <c r="G117" s="53"/>
      <c r="H117" s="204"/>
      <c r="I117" s="204"/>
      <c r="J117" s="204"/>
      <c r="K117" s="205"/>
    </row>
    <row r="118" spans="1:11" s="129" customFormat="1">
      <c r="A118" s="141">
        <f t="shared" si="13"/>
        <v>116</v>
      </c>
      <c r="B118" s="132" t="s">
        <v>65</v>
      </c>
      <c r="C118" s="50" t="s">
        <v>66</v>
      </c>
      <c r="D118" s="128" t="s">
        <v>10</v>
      </c>
      <c r="E118" s="49">
        <v>115.36</v>
      </c>
      <c r="F118" s="236"/>
      <c r="G118" s="53">
        <f t="shared" ref="G118:G123" si="31">E118*F118</f>
        <v>0</v>
      </c>
      <c r="H118" s="204">
        <v>5.0000000000000001E-3</v>
      </c>
      <c r="I118" s="204">
        <f t="shared" ref="I118:I123" si="32">E118*H118</f>
        <v>0.57679999999999998</v>
      </c>
      <c r="J118" s="204">
        <v>0</v>
      </c>
      <c r="K118" s="205">
        <f>E118*J118</f>
        <v>0</v>
      </c>
    </row>
    <row r="119" spans="1:11" s="129" customFormat="1" ht="30">
      <c r="A119" s="141">
        <f t="shared" si="13"/>
        <v>117</v>
      </c>
      <c r="B119" s="52" t="s">
        <v>322</v>
      </c>
      <c r="C119" s="59" t="s">
        <v>323</v>
      </c>
      <c r="D119" s="128" t="s">
        <v>10</v>
      </c>
      <c r="E119" s="49">
        <v>98</v>
      </c>
      <c r="F119" s="235"/>
      <c r="G119" s="49">
        <f t="shared" si="31"/>
        <v>0</v>
      </c>
      <c r="H119" s="204">
        <v>4.6999999999999999E-4</v>
      </c>
      <c r="I119" s="204">
        <f t="shared" si="32"/>
        <v>4.6059999999999997E-2</v>
      </c>
      <c r="J119" s="204">
        <v>0</v>
      </c>
      <c r="K119" s="205">
        <f>E119*J119</f>
        <v>0</v>
      </c>
    </row>
    <row r="120" spans="1:11" s="129" customFormat="1" ht="30">
      <c r="A120" s="141">
        <f t="shared" si="13"/>
        <v>118</v>
      </c>
      <c r="B120" s="52" t="s">
        <v>100</v>
      </c>
      <c r="C120" s="50" t="s">
        <v>101</v>
      </c>
      <c r="D120" s="51" t="s">
        <v>6</v>
      </c>
      <c r="E120" s="49">
        <v>56.01</v>
      </c>
      <c r="F120" s="236"/>
      <c r="G120" s="49">
        <f t="shared" si="31"/>
        <v>0</v>
      </c>
      <c r="H120" s="206">
        <v>0</v>
      </c>
      <c r="I120" s="206">
        <f t="shared" si="32"/>
        <v>0</v>
      </c>
      <c r="J120" s="206">
        <v>0</v>
      </c>
      <c r="K120" s="207">
        <f t="shared" ref="K120:K121" si="33">E120*J120</f>
        <v>0</v>
      </c>
    </row>
    <row r="121" spans="1:11" s="129" customFormat="1">
      <c r="A121" s="141">
        <f t="shared" si="13"/>
        <v>119</v>
      </c>
      <c r="B121" s="52" t="s">
        <v>69</v>
      </c>
      <c r="C121" s="50" t="s">
        <v>70</v>
      </c>
      <c r="D121" s="51" t="s">
        <v>6</v>
      </c>
      <c r="E121" s="49">
        <v>60</v>
      </c>
      <c r="F121" s="236"/>
      <c r="G121" s="49">
        <f t="shared" si="31"/>
        <v>0</v>
      </c>
      <c r="H121" s="206">
        <v>2.0000000000000002E-5</v>
      </c>
      <c r="I121" s="206">
        <f t="shared" si="32"/>
        <v>1.2000000000000001E-3</v>
      </c>
      <c r="J121" s="206">
        <v>0</v>
      </c>
      <c r="K121" s="205">
        <f t="shared" si="33"/>
        <v>0</v>
      </c>
    </row>
    <row r="122" spans="1:11" s="129" customFormat="1" ht="30">
      <c r="A122" s="141">
        <f t="shared" si="13"/>
        <v>120</v>
      </c>
      <c r="B122" s="52" t="s">
        <v>327</v>
      </c>
      <c r="C122" s="59" t="s">
        <v>328</v>
      </c>
      <c r="D122" s="128" t="s">
        <v>10</v>
      </c>
      <c r="E122" s="49">
        <v>98</v>
      </c>
      <c r="F122" s="235"/>
      <c r="G122" s="49">
        <f t="shared" si="31"/>
        <v>0</v>
      </c>
      <c r="H122" s="204">
        <v>0</v>
      </c>
      <c r="I122" s="204">
        <f t="shared" si="32"/>
        <v>0</v>
      </c>
      <c r="J122" s="204">
        <v>0</v>
      </c>
      <c r="K122" s="205">
        <f>E122*J122</f>
        <v>0</v>
      </c>
    </row>
    <row r="123" spans="1:11" s="129" customFormat="1" ht="30">
      <c r="A123" s="141">
        <f t="shared" si="13"/>
        <v>121</v>
      </c>
      <c r="B123" s="52" t="s">
        <v>329</v>
      </c>
      <c r="C123" s="50" t="s">
        <v>330</v>
      </c>
      <c r="D123" s="128" t="s">
        <v>10</v>
      </c>
      <c r="E123" s="49">
        <v>100.94</v>
      </c>
      <c r="F123" s="235"/>
      <c r="G123" s="49">
        <f t="shared" si="31"/>
        <v>0</v>
      </c>
      <c r="H123" s="204">
        <v>2.5000000000000001E-3</v>
      </c>
      <c r="I123" s="204">
        <f t="shared" si="32"/>
        <v>0.25235000000000002</v>
      </c>
      <c r="J123" s="204">
        <v>0</v>
      </c>
      <c r="K123" s="205">
        <f>E123*J123</f>
        <v>0</v>
      </c>
    </row>
    <row r="124" spans="1:11" s="129" customFormat="1">
      <c r="A124" s="141">
        <f t="shared" si="13"/>
        <v>122</v>
      </c>
      <c r="B124" s="52"/>
      <c r="C124" s="59" t="s">
        <v>331</v>
      </c>
      <c r="D124" s="128"/>
      <c r="E124" s="49"/>
      <c r="F124" s="235"/>
      <c r="G124" s="49"/>
      <c r="H124" s="204"/>
      <c r="I124" s="204"/>
      <c r="J124" s="204"/>
      <c r="K124" s="205"/>
    </row>
    <row r="125" spans="1:11" s="129" customFormat="1" ht="30">
      <c r="A125" s="141">
        <f t="shared" si="13"/>
        <v>123</v>
      </c>
      <c r="B125" s="52" t="s">
        <v>333</v>
      </c>
      <c r="C125" s="50" t="s">
        <v>334</v>
      </c>
      <c r="D125" s="128" t="s">
        <v>10</v>
      </c>
      <c r="E125" s="49">
        <v>196</v>
      </c>
      <c r="F125" s="235"/>
      <c r="G125" s="49">
        <f>E125*F125</f>
        <v>0</v>
      </c>
      <c r="H125" s="204">
        <v>1.0000000000000001E-5</v>
      </c>
      <c r="I125" s="204">
        <f>E125*H125</f>
        <v>1.9600000000000004E-3</v>
      </c>
      <c r="J125" s="204">
        <v>0</v>
      </c>
      <c r="K125" s="205">
        <f>E125*J125</f>
        <v>0</v>
      </c>
    </row>
    <row r="126" spans="1:11">
      <c r="A126" s="141">
        <f t="shared" si="13"/>
        <v>124</v>
      </c>
      <c r="B126" s="171" t="s">
        <v>335</v>
      </c>
      <c r="C126" s="50" t="s">
        <v>336</v>
      </c>
      <c r="D126" s="172" t="s">
        <v>10</v>
      </c>
      <c r="E126" s="49">
        <v>215.6</v>
      </c>
      <c r="F126" s="234"/>
      <c r="G126" s="173">
        <f>E126*F126</f>
        <v>0</v>
      </c>
      <c r="H126" s="202">
        <v>1.2E-4</v>
      </c>
      <c r="I126" s="202">
        <f>E126*H126</f>
        <v>2.5871999999999999E-2</v>
      </c>
      <c r="J126" s="202">
        <v>0</v>
      </c>
      <c r="K126" s="203">
        <f>E126*J126</f>
        <v>0</v>
      </c>
    </row>
    <row r="127" spans="1:11" s="129" customFormat="1">
      <c r="A127" s="141">
        <f t="shared" si="13"/>
        <v>125</v>
      </c>
      <c r="B127" s="52"/>
      <c r="C127" s="59" t="s">
        <v>337</v>
      </c>
      <c r="D127" s="51"/>
      <c r="E127" s="49"/>
      <c r="F127" s="236"/>
      <c r="G127" s="49"/>
      <c r="H127" s="206"/>
      <c r="I127" s="206"/>
      <c r="J127" s="206"/>
      <c r="K127" s="207"/>
    </row>
    <row r="128" spans="1:11" s="129" customFormat="1" ht="30">
      <c r="A128" s="141">
        <f t="shared" si="13"/>
        <v>126</v>
      </c>
      <c r="B128" s="52" t="s">
        <v>51</v>
      </c>
      <c r="C128" s="50" t="s">
        <v>52</v>
      </c>
      <c r="D128" s="128" t="s">
        <v>11</v>
      </c>
      <c r="E128" s="49">
        <v>21.56</v>
      </c>
      <c r="F128" s="235"/>
      <c r="G128" s="49">
        <f>E128*F128</f>
        <v>0</v>
      </c>
      <c r="H128" s="204">
        <v>2.2563399999999998</v>
      </c>
      <c r="I128" s="204">
        <f>E128*H128</f>
        <v>48.64669039999999</v>
      </c>
      <c r="J128" s="204">
        <v>0</v>
      </c>
      <c r="K128" s="205">
        <f>E128*J128</f>
        <v>0</v>
      </c>
    </row>
    <row r="129" spans="1:11" s="129" customFormat="1">
      <c r="A129" s="141">
        <f t="shared" si="13"/>
        <v>127</v>
      </c>
      <c r="B129" s="52" t="s">
        <v>67</v>
      </c>
      <c r="C129" s="50" t="s">
        <v>68</v>
      </c>
      <c r="D129" s="128" t="s">
        <v>7</v>
      </c>
      <c r="E129" s="49">
        <v>0.435</v>
      </c>
      <c r="F129" s="235"/>
      <c r="G129" s="49">
        <f t="shared" ref="G129" si="34">E129*F129</f>
        <v>0</v>
      </c>
      <c r="H129" s="204">
        <v>1.0525899999999999</v>
      </c>
      <c r="I129" s="204">
        <f t="shared" ref="I129" si="35">E129*H129</f>
        <v>0.45787664999999994</v>
      </c>
      <c r="J129" s="204">
        <v>0</v>
      </c>
      <c r="K129" s="205">
        <f t="shared" ref="K129" si="36">E129*J129</f>
        <v>0</v>
      </c>
    </row>
    <row r="130" spans="1:11" s="129" customFormat="1">
      <c r="A130" s="141">
        <f t="shared" si="13"/>
        <v>128</v>
      </c>
      <c r="B130" s="52"/>
      <c r="C130" s="59" t="s">
        <v>332</v>
      </c>
      <c r="D130" s="128"/>
      <c r="E130" s="49"/>
      <c r="F130" s="235"/>
      <c r="G130" s="49"/>
      <c r="H130" s="204"/>
      <c r="I130" s="204"/>
      <c r="J130" s="204"/>
      <c r="K130" s="205"/>
    </row>
    <row r="131" spans="1:11" ht="30">
      <c r="A131" s="141">
        <f t="shared" si="13"/>
        <v>129</v>
      </c>
      <c r="B131" s="171" t="s">
        <v>338</v>
      </c>
      <c r="C131" s="50" t="s">
        <v>339</v>
      </c>
      <c r="D131" s="172" t="s">
        <v>10</v>
      </c>
      <c r="E131" s="173">
        <v>98</v>
      </c>
      <c r="F131" s="234"/>
      <c r="G131" s="173">
        <f>E131*F131</f>
        <v>0</v>
      </c>
      <c r="H131" s="202">
        <v>0</v>
      </c>
      <c r="I131" s="202">
        <f>E131*H131</f>
        <v>0</v>
      </c>
      <c r="J131" s="202">
        <v>0</v>
      </c>
      <c r="K131" s="203">
        <f>E131*J131</f>
        <v>0</v>
      </c>
    </row>
    <row r="132" spans="1:11" s="129" customFormat="1" ht="30">
      <c r="A132" s="141">
        <f t="shared" si="13"/>
        <v>130</v>
      </c>
      <c r="B132" s="52" t="s">
        <v>71</v>
      </c>
      <c r="C132" s="50" t="s">
        <v>72</v>
      </c>
      <c r="D132" s="51" t="s">
        <v>10</v>
      </c>
      <c r="E132" s="49">
        <v>98</v>
      </c>
      <c r="F132" s="235"/>
      <c r="G132" s="53">
        <f>E132*F132</f>
        <v>0</v>
      </c>
      <c r="H132" s="204">
        <v>7.5799999999999999E-3</v>
      </c>
      <c r="I132" s="204">
        <f>E132*H132</f>
        <v>0.74283999999999994</v>
      </c>
      <c r="J132" s="204">
        <v>0</v>
      </c>
      <c r="K132" s="205">
        <f>E132*J132</f>
        <v>0</v>
      </c>
    </row>
    <row r="133" spans="1:11" s="129" customFormat="1" ht="30">
      <c r="A133" s="141">
        <f t="shared" si="13"/>
        <v>131</v>
      </c>
      <c r="B133" s="52" t="s">
        <v>73</v>
      </c>
      <c r="C133" s="50" t="s">
        <v>74</v>
      </c>
      <c r="D133" s="128" t="s">
        <v>10</v>
      </c>
      <c r="E133" s="49">
        <v>98</v>
      </c>
      <c r="F133" s="235"/>
      <c r="G133" s="53">
        <f>E133*F133</f>
        <v>0</v>
      </c>
      <c r="H133" s="204">
        <v>6.9999999999999999E-4</v>
      </c>
      <c r="I133" s="204">
        <f>E133*H133</f>
        <v>6.8599999999999994E-2</v>
      </c>
      <c r="J133" s="204">
        <v>0</v>
      </c>
      <c r="K133" s="205">
        <f>E133*J133</f>
        <v>0</v>
      </c>
    </row>
    <row r="134" spans="1:11" s="129" customFormat="1">
      <c r="A134" s="141">
        <f t="shared" si="13"/>
        <v>132</v>
      </c>
      <c r="B134" s="52" t="s">
        <v>340</v>
      </c>
      <c r="C134" s="50" t="s">
        <v>341</v>
      </c>
      <c r="D134" s="128" t="s">
        <v>6</v>
      </c>
      <c r="E134" s="49">
        <v>56.01</v>
      </c>
      <c r="F134" s="235"/>
      <c r="G134" s="53">
        <f>E134*F134</f>
        <v>0</v>
      </c>
      <c r="H134" s="204">
        <v>3.0000000000000001E-5</v>
      </c>
      <c r="I134" s="204">
        <f>E134*H134</f>
        <v>1.6803E-3</v>
      </c>
      <c r="J134" s="204">
        <v>0</v>
      </c>
      <c r="K134" s="205">
        <f>E134*J134</f>
        <v>0</v>
      </c>
    </row>
    <row r="135" spans="1:11" s="129" customFormat="1">
      <c r="A135" s="141">
        <f t="shared" si="13"/>
        <v>133</v>
      </c>
      <c r="B135" s="52"/>
      <c r="C135" s="59" t="s">
        <v>342</v>
      </c>
      <c r="D135" s="128"/>
      <c r="E135" s="49"/>
      <c r="F135" s="235"/>
      <c r="G135" s="53"/>
      <c r="H135" s="204"/>
      <c r="I135" s="204"/>
      <c r="J135" s="204"/>
      <c r="K135" s="205"/>
    </row>
    <row r="136" spans="1:11" s="129" customFormat="1" ht="30">
      <c r="A136" s="141">
        <f t="shared" ref="A136:A197" si="37">1+A135</f>
        <v>134</v>
      </c>
      <c r="B136" s="52" t="s">
        <v>98</v>
      </c>
      <c r="C136" s="50" t="s">
        <v>99</v>
      </c>
      <c r="D136" s="128" t="s">
        <v>10</v>
      </c>
      <c r="E136" s="49">
        <v>113.96</v>
      </c>
      <c r="F136" s="235"/>
      <c r="G136" s="53">
        <f>E136*F136</f>
        <v>0</v>
      </c>
      <c r="H136" s="204">
        <v>2E-3</v>
      </c>
      <c r="I136" s="204">
        <f>E136*H136</f>
        <v>0.22791999999999998</v>
      </c>
      <c r="J136" s="204">
        <v>0</v>
      </c>
      <c r="K136" s="205">
        <f>E136*J136</f>
        <v>0</v>
      </c>
    </row>
    <row r="137" spans="1:11" s="129" customFormat="1">
      <c r="A137" s="141">
        <f t="shared" si="37"/>
        <v>135</v>
      </c>
      <c r="B137" s="52"/>
      <c r="C137" s="59" t="s">
        <v>343</v>
      </c>
      <c r="D137" s="128"/>
      <c r="E137" s="49"/>
      <c r="F137" s="235"/>
      <c r="G137" s="53">
        <f>E137*F137</f>
        <v>0</v>
      </c>
      <c r="H137" s="204"/>
      <c r="I137" s="204"/>
      <c r="J137" s="204"/>
      <c r="K137" s="205"/>
    </row>
    <row r="138" spans="1:11" s="129" customFormat="1" ht="30">
      <c r="A138" s="141">
        <f t="shared" si="37"/>
        <v>136</v>
      </c>
      <c r="B138" s="52" t="s">
        <v>135</v>
      </c>
      <c r="C138" s="50" t="s">
        <v>136</v>
      </c>
      <c r="D138" s="51" t="s">
        <v>6</v>
      </c>
      <c r="E138" s="49">
        <v>2.5</v>
      </c>
      <c r="F138" s="236"/>
      <c r="G138" s="53">
        <f>E138*F138</f>
        <v>0</v>
      </c>
      <c r="H138" s="206">
        <v>4.0000000000000003E-5</v>
      </c>
      <c r="I138" s="206">
        <f>E138*H138</f>
        <v>1E-4</v>
      </c>
      <c r="J138" s="206">
        <v>0</v>
      </c>
      <c r="K138" s="207">
        <f>E138*J138</f>
        <v>0</v>
      </c>
    </row>
    <row r="139" spans="1:11" s="129" customFormat="1">
      <c r="A139" s="141">
        <f t="shared" si="37"/>
        <v>137</v>
      </c>
      <c r="B139" s="52"/>
      <c r="C139" s="50" t="s">
        <v>344</v>
      </c>
      <c r="D139" s="51"/>
      <c r="E139" s="49"/>
      <c r="F139" s="236"/>
      <c r="G139" s="53"/>
      <c r="H139" s="206"/>
      <c r="I139" s="206"/>
      <c r="J139" s="206"/>
      <c r="K139" s="207"/>
    </row>
    <row r="140" spans="1:11" s="129" customFormat="1">
      <c r="A140" s="141">
        <f t="shared" si="37"/>
        <v>138</v>
      </c>
      <c r="B140" s="52" t="s">
        <v>137</v>
      </c>
      <c r="C140" s="50" t="s">
        <v>138</v>
      </c>
      <c r="D140" s="51" t="s">
        <v>6</v>
      </c>
      <c r="E140" s="49">
        <v>2.5</v>
      </c>
      <c r="F140" s="236"/>
      <c r="G140" s="53">
        <f>E140*F140</f>
        <v>0</v>
      </c>
      <c r="H140" s="206">
        <v>5.9999999999999995E-4</v>
      </c>
      <c r="I140" s="206">
        <f>E140*H140</f>
        <v>1.4999999999999998E-3</v>
      </c>
      <c r="J140" s="206">
        <v>0</v>
      </c>
      <c r="K140" s="207">
        <f>E140*J140</f>
        <v>0</v>
      </c>
    </row>
    <row r="141" spans="1:11" s="129" customFormat="1">
      <c r="A141" s="141">
        <f t="shared" si="37"/>
        <v>139</v>
      </c>
      <c r="B141" s="52" t="s">
        <v>141</v>
      </c>
      <c r="C141" s="50" t="s">
        <v>142</v>
      </c>
      <c r="D141" s="51" t="s">
        <v>7</v>
      </c>
      <c r="E141" s="53">
        <f>SUM(I100:I140)</f>
        <v>116.43657894999997</v>
      </c>
      <c r="F141" s="236"/>
      <c r="G141" s="49">
        <f>E141*F141</f>
        <v>0</v>
      </c>
      <c r="H141" s="204">
        <v>0</v>
      </c>
      <c r="I141" s="204">
        <f>E141*H141</f>
        <v>0</v>
      </c>
      <c r="J141" s="204">
        <v>0</v>
      </c>
      <c r="K141" s="205">
        <f>E141*J141</f>
        <v>0</v>
      </c>
    </row>
    <row r="142" spans="1:11" s="129" customFormat="1">
      <c r="A142" s="141">
        <f t="shared" si="37"/>
        <v>140</v>
      </c>
      <c r="B142" s="52"/>
      <c r="C142" s="56" t="s">
        <v>345</v>
      </c>
      <c r="D142" s="128"/>
      <c r="E142" s="49"/>
      <c r="F142" s="235"/>
      <c r="G142" s="55">
        <f>SUM(G100:G141)</f>
        <v>0</v>
      </c>
      <c r="H142" s="204"/>
      <c r="I142" s="204"/>
      <c r="J142" s="204"/>
      <c r="K142" s="205"/>
    </row>
    <row r="143" spans="1:11">
      <c r="A143" s="141">
        <f t="shared" si="37"/>
        <v>141</v>
      </c>
      <c r="B143" s="171"/>
      <c r="C143" s="50"/>
      <c r="D143" s="172"/>
      <c r="E143" s="173"/>
      <c r="F143" s="234"/>
      <c r="G143" s="173"/>
      <c r="H143" s="202"/>
      <c r="I143" s="202"/>
      <c r="J143" s="202"/>
      <c r="K143" s="203"/>
    </row>
    <row r="144" spans="1:11">
      <c r="A144" s="141">
        <f t="shared" si="37"/>
        <v>142</v>
      </c>
      <c r="B144" s="171"/>
      <c r="C144" s="115" t="s">
        <v>203</v>
      </c>
      <c r="D144" s="172"/>
      <c r="E144" s="173"/>
      <c r="F144" s="234"/>
      <c r="G144" s="173"/>
      <c r="H144" s="202"/>
      <c r="I144" s="202"/>
      <c r="J144" s="202"/>
      <c r="K144" s="203"/>
    </row>
    <row r="145" spans="1:11" ht="30">
      <c r="A145" s="141">
        <f t="shared" si="37"/>
        <v>143</v>
      </c>
      <c r="B145" s="171" t="s">
        <v>347</v>
      </c>
      <c r="C145" s="50" t="s">
        <v>348</v>
      </c>
      <c r="D145" s="172" t="s">
        <v>10</v>
      </c>
      <c r="E145" s="173">
        <v>47.2</v>
      </c>
      <c r="F145" s="234"/>
      <c r="G145" s="173">
        <f>E145*F145</f>
        <v>0</v>
      </c>
      <c r="H145" s="202">
        <v>0</v>
      </c>
      <c r="I145" s="202">
        <f>E145*H145</f>
        <v>0</v>
      </c>
      <c r="J145" s="202">
        <v>5.7000000000000002E-2</v>
      </c>
      <c r="K145" s="218">
        <f>E145*J145</f>
        <v>2.6904000000000003</v>
      </c>
    </row>
    <row r="146" spans="1:11" s="129" customFormat="1" ht="30">
      <c r="A146" s="141">
        <f t="shared" si="37"/>
        <v>144</v>
      </c>
      <c r="B146" s="52" t="s">
        <v>318</v>
      </c>
      <c r="C146" s="50" t="s">
        <v>319</v>
      </c>
      <c r="D146" s="51" t="s">
        <v>10</v>
      </c>
      <c r="E146" s="49">
        <v>47.2</v>
      </c>
      <c r="F146" s="236"/>
      <c r="G146" s="49">
        <f>E146*F146</f>
        <v>0</v>
      </c>
      <c r="H146" s="206">
        <v>2.6339999999999999E-2</v>
      </c>
      <c r="I146" s="206">
        <f>E146*H146</f>
        <v>1.2432479999999999</v>
      </c>
      <c r="J146" s="206">
        <v>0</v>
      </c>
      <c r="K146" s="207">
        <f>E146*J146</f>
        <v>0</v>
      </c>
    </row>
    <row r="147" spans="1:11" s="129" customFormat="1">
      <c r="A147" s="141">
        <f t="shared" si="37"/>
        <v>145</v>
      </c>
      <c r="B147" s="52"/>
      <c r="C147" s="59" t="s">
        <v>214</v>
      </c>
      <c r="D147" s="51"/>
      <c r="E147" s="49"/>
      <c r="F147" s="236"/>
      <c r="G147" s="49"/>
      <c r="H147" s="206"/>
      <c r="I147" s="206"/>
      <c r="J147" s="206"/>
      <c r="K147" s="207"/>
    </row>
    <row r="148" spans="1:11" s="129" customFormat="1" ht="30">
      <c r="A148" s="141">
        <f t="shared" si="37"/>
        <v>146</v>
      </c>
      <c r="B148" s="52" t="s">
        <v>349</v>
      </c>
      <c r="C148" s="50" t="s">
        <v>350</v>
      </c>
      <c r="D148" s="51" t="s">
        <v>6</v>
      </c>
      <c r="E148" s="49">
        <v>26.6</v>
      </c>
      <c r="F148" s="236"/>
      <c r="G148" s="49">
        <f>E148*F148</f>
        <v>0</v>
      </c>
      <c r="H148" s="206">
        <v>5.62E-3</v>
      </c>
      <c r="I148" s="206">
        <f>E148*H148</f>
        <v>0.14949200000000001</v>
      </c>
      <c r="J148" s="206">
        <v>0</v>
      </c>
      <c r="K148" s="207">
        <f>E148*J148</f>
        <v>0</v>
      </c>
    </row>
    <row r="149" spans="1:11" ht="30">
      <c r="A149" s="141">
        <f t="shared" si="37"/>
        <v>147</v>
      </c>
      <c r="B149" s="171" t="s">
        <v>351</v>
      </c>
      <c r="C149" s="50" t="s">
        <v>352</v>
      </c>
      <c r="D149" s="172" t="s">
        <v>10</v>
      </c>
      <c r="E149" s="49">
        <v>47.2</v>
      </c>
      <c r="F149" s="234"/>
      <c r="G149" s="173">
        <f>E149*F149</f>
        <v>0</v>
      </c>
      <c r="H149" s="202">
        <v>3.78E-2</v>
      </c>
      <c r="I149" s="202">
        <f>E149*H149</f>
        <v>1.7841600000000002</v>
      </c>
      <c r="J149" s="202">
        <v>0</v>
      </c>
      <c r="K149" s="203">
        <f>E149*J149</f>
        <v>0</v>
      </c>
    </row>
    <row r="150" spans="1:11">
      <c r="A150" s="141">
        <f t="shared" si="37"/>
        <v>148</v>
      </c>
      <c r="B150" s="171" t="s">
        <v>354</v>
      </c>
      <c r="C150" s="50" t="s">
        <v>353</v>
      </c>
      <c r="D150" s="172" t="s">
        <v>10</v>
      </c>
      <c r="E150" s="49">
        <v>50</v>
      </c>
      <c r="F150" s="234"/>
      <c r="G150" s="173">
        <f>E150*F150</f>
        <v>0</v>
      </c>
      <c r="H150" s="202">
        <v>1.55E-2</v>
      </c>
      <c r="I150" s="202">
        <f>E150*H150</f>
        <v>0.77500000000000002</v>
      </c>
      <c r="J150" s="202">
        <v>0</v>
      </c>
      <c r="K150" s="203">
        <f>E150*J150</f>
        <v>0</v>
      </c>
    </row>
    <row r="151" spans="1:11">
      <c r="A151" s="141">
        <f t="shared" si="37"/>
        <v>149</v>
      </c>
      <c r="B151" s="171"/>
      <c r="C151" s="170" t="s">
        <v>355</v>
      </c>
      <c r="D151" s="172"/>
      <c r="E151" s="173"/>
      <c r="F151" s="234"/>
      <c r="G151" s="173"/>
      <c r="H151" s="202"/>
      <c r="I151" s="202"/>
      <c r="J151" s="202"/>
      <c r="K151" s="203"/>
    </row>
    <row r="152" spans="1:11">
      <c r="A152" s="141">
        <f t="shared" si="37"/>
        <v>150</v>
      </c>
      <c r="B152" s="171" t="s">
        <v>356</v>
      </c>
      <c r="C152" s="50" t="s">
        <v>357</v>
      </c>
      <c r="D152" s="172" t="s">
        <v>8</v>
      </c>
      <c r="E152" s="173">
        <v>63</v>
      </c>
      <c r="F152" s="234"/>
      <c r="G152" s="173">
        <f>E152*F152</f>
        <v>0</v>
      </c>
      <c r="H152" s="202">
        <v>1.0200000000000001E-3</v>
      </c>
      <c r="I152" s="202">
        <f>E152*H152</f>
        <v>6.4260000000000012E-2</v>
      </c>
      <c r="J152" s="202">
        <v>0</v>
      </c>
      <c r="K152" s="203">
        <f>E152*J152</f>
        <v>0</v>
      </c>
    </row>
    <row r="153" spans="1:11">
      <c r="A153" s="141">
        <f t="shared" si="37"/>
        <v>151</v>
      </c>
      <c r="B153" s="171"/>
      <c r="C153" s="170" t="s">
        <v>358</v>
      </c>
      <c r="D153" s="172"/>
      <c r="E153" s="173"/>
      <c r="F153" s="234"/>
      <c r="G153" s="173"/>
      <c r="H153" s="202"/>
      <c r="I153" s="202"/>
      <c r="J153" s="202"/>
      <c r="K153" s="203"/>
    </row>
    <row r="154" spans="1:11" s="129" customFormat="1">
      <c r="A154" s="141">
        <f t="shared" si="37"/>
        <v>152</v>
      </c>
      <c r="B154" s="52" t="s">
        <v>141</v>
      </c>
      <c r="C154" s="50" t="s">
        <v>142</v>
      </c>
      <c r="D154" s="51" t="s">
        <v>7</v>
      </c>
      <c r="E154" s="53">
        <f>SUM(I145:I153)</f>
        <v>4.0161600000000002</v>
      </c>
      <c r="F154" s="236"/>
      <c r="G154" s="49">
        <f>E154*F154</f>
        <v>0</v>
      </c>
      <c r="H154" s="204">
        <v>0</v>
      </c>
      <c r="I154" s="204">
        <f>E154*H154</f>
        <v>0</v>
      </c>
      <c r="J154" s="204">
        <v>0</v>
      </c>
      <c r="K154" s="205">
        <f>E154*J154</f>
        <v>0</v>
      </c>
    </row>
    <row r="155" spans="1:11" s="129" customFormat="1">
      <c r="A155" s="141">
        <f t="shared" si="37"/>
        <v>153</v>
      </c>
      <c r="B155" s="52"/>
      <c r="C155" s="115" t="s">
        <v>367</v>
      </c>
      <c r="D155" s="128"/>
      <c r="E155" s="49"/>
      <c r="F155" s="235"/>
      <c r="G155" s="55">
        <f>SUM(G145:G154)</f>
        <v>0</v>
      </c>
      <c r="H155" s="204"/>
      <c r="I155" s="204"/>
      <c r="J155" s="204"/>
      <c r="K155" s="205"/>
    </row>
    <row r="156" spans="1:11" s="129" customFormat="1">
      <c r="A156" s="141">
        <f t="shared" si="37"/>
        <v>154</v>
      </c>
      <c r="B156" s="52"/>
      <c r="C156" s="115"/>
      <c r="D156" s="128"/>
      <c r="E156" s="49"/>
      <c r="F156" s="235"/>
      <c r="G156" s="49"/>
      <c r="H156" s="204"/>
      <c r="I156" s="204"/>
      <c r="J156" s="204"/>
      <c r="K156" s="205"/>
    </row>
    <row r="157" spans="1:11" s="129" customFormat="1">
      <c r="A157" s="141">
        <f t="shared" si="37"/>
        <v>155</v>
      </c>
      <c r="B157" s="52"/>
      <c r="C157" s="56" t="s">
        <v>123</v>
      </c>
      <c r="D157" s="128"/>
      <c r="E157" s="49"/>
      <c r="F157" s="235"/>
      <c r="G157" s="49"/>
      <c r="H157" s="204"/>
      <c r="I157" s="204"/>
      <c r="J157" s="204"/>
      <c r="K157" s="205"/>
    </row>
    <row r="158" spans="1:11" s="129" customFormat="1" ht="30">
      <c r="A158" s="141">
        <f t="shared" si="37"/>
        <v>156</v>
      </c>
      <c r="B158" s="132" t="s">
        <v>86</v>
      </c>
      <c r="C158" s="50" t="s">
        <v>87</v>
      </c>
      <c r="D158" s="128" t="s">
        <v>10</v>
      </c>
      <c r="E158" s="49">
        <v>69.39</v>
      </c>
      <c r="F158" s="235"/>
      <c r="G158" s="49">
        <f t="shared" ref="G158:G163" si="38">E158*F158</f>
        <v>0</v>
      </c>
      <c r="H158" s="204">
        <v>3.0000000000000001E-3</v>
      </c>
      <c r="I158" s="204">
        <f t="shared" ref="I158:I163" si="39">E158*H158</f>
        <v>0.20816999999999999</v>
      </c>
      <c r="J158" s="204">
        <v>0</v>
      </c>
      <c r="K158" s="205">
        <f t="shared" ref="K158:K163" si="40">E158*J158</f>
        <v>0</v>
      </c>
    </row>
    <row r="159" spans="1:11" s="129" customFormat="1">
      <c r="A159" s="141">
        <f t="shared" si="37"/>
        <v>157</v>
      </c>
      <c r="B159" s="52" t="s">
        <v>88</v>
      </c>
      <c r="C159" s="50" t="s">
        <v>89</v>
      </c>
      <c r="D159" s="128" t="s">
        <v>10</v>
      </c>
      <c r="E159" s="49">
        <v>75</v>
      </c>
      <c r="F159" s="235"/>
      <c r="G159" s="49">
        <f t="shared" si="38"/>
        <v>0</v>
      </c>
      <c r="H159" s="204">
        <v>1.29E-2</v>
      </c>
      <c r="I159" s="204">
        <f t="shared" si="39"/>
        <v>0.96750000000000003</v>
      </c>
      <c r="J159" s="204">
        <v>0</v>
      </c>
      <c r="K159" s="205">
        <f t="shared" si="40"/>
        <v>0</v>
      </c>
    </row>
    <row r="160" spans="1:11" s="129" customFormat="1" ht="30">
      <c r="A160" s="141">
        <f t="shared" si="37"/>
        <v>158</v>
      </c>
      <c r="B160" s="132" t="s">
        <v>90</v>
      </c>
      <c r="C160" s="50" t="s">
        <v>91</v>
      </c>
      <c r="D160" s="128" t="s">
        <v>10</v>
      </c>
      <c r="E160" s="49">
        <v>69.39</v>
      </c>
      <c r="F160" s="235"/>
      <c r="G160" s="49">
        <f t="shared" si="38"/>
        <v>0</v>
      </c>
      <c r="H160" s="204">
        <v>0</v>
      </c>
      <c r="I160" s="204">
        <f t="shared" si="39"/>
        <v>0</v>
      </c>
      <c r="J160" s="204">
        <v>0</v>
      </c>
      <c r="K160" s="205">
        <f t="shared" si="40"/>
        <v>0</v>
      </c>
    </row>
    <row r="161" spans="1:11" s="129" customFormat="1" ht="30">
      <c r="A161" s="141">
        <f t="shared" si="37"/>
        <v>159</v>
      </c>
      <c r="B161" s="132" t="s">
        <v>92</v>
      </c>
      <c r="C161" s="58" t="s">
        <v>93</v>
      </c>
      <c r="D161" s="128" t="s">
        <v>10</v>
      </c>
      <c r="E161" s="49">
        <v>10</v>
      </c>
      <c r="F161" s="235"/>
      <c r="G161" s="49">
        <f t="shared" si="38"/>
        <v>0</v>
      </c>
      <c r="H161" s="204">
        <v>8.0000000000000002E-3</v>
      </c>
      <c r="I161" s="204">
        <f t="shared" si="39"/>
        <v>0.08</v>
      </c>
      <c r="J161" s="204">
        <v>0</v>
      </c>
      <c r="K161" s="205">
        <f t="shared" si="40"/>
        <v>0</v>
      </c>
    </row>
    <row r="162" spans="1:11" s="129" customFormat="1" ht="30">
      <c r="A162" s="141">
        <f t="shared" si="37"/>
        <v>160</v>
      </c>
      <c r="B162" s="132" t="s">
        <v>94</v>
      </c>
      <c r="C162" s="58" t="s">
        <v>95</v>
      </c>
      <c r="D162" s="128" t="s">
        <v>6</v>
      </c>
      <c r="E162" s="49">
        <v>53.83</v>
      </c>
      <c r="F162" s="235"/>
      <c r="G162" s="49">
        <f t="shared" si="38"/>
        <v>0</v>
      </c>
      <c r="H162" s="204">
        <v>2.5999999999999998E-4</v>
      </c>
      <c r="I162" s="204">
        <f t="shared" si="39"/>
        <v>1.3995799999999997E-2</v>
      </c>
      <c r="J162" s="204">
        <v>0</v>
      </c>
      <c r="K162" s="205">
        <f t="shared" si="40"/>
        <v>0</v>
      </c>
    </row>
    <row r="163" spans="1:11" s="129" customFormat="1" ht="30">
      <c r="A163" s="141">
        <f t="shared" si="37"/>
        <v>161</v>
      </c>
      <c r="B163" s="132" t="s">
        <v>115</v>
      </c>
      <c r="C163" s="50" t="s">
        <v>116</v>
      </c>
      <c r="D163" s="128" t="s">
        <v>7</v>
      </c>
      <c r="E163" s="49">
        <f>SUM(I158:I162)</f>
        <v>1.2696658000000001</v>
      </c>
      <c r="F163" s="235"/>
      <c r="G163" s="49">
        <f t="shared" si="38"/>
        <v>0</v>
      </c>
      <c r="H163" s="204">
        <v>0</v>
      </c>
      <c r="I163" s="204">
        <f t="shared" si="39"/>
        <v>0</v>
      </c>
      <c r="J163" s="204">
        <v>0</v>
      </c>
      <c r="K163" s="205">
        <f t="shared" si="40"/>
        <v>0</v>
      </c>
    </row>
    <row r="164" spans="1:11" s="129" customFormat="1">
      <c r="A164" s="141">
        <f t="shared" si="37"/>
        <v>162</v>
      </c>
      <c r="B164" s="132"/>
      <c r="C164" s="56" t="s">
        <v>124</v>
      </c>
      <c r="D164" s="128"/>
      <c r="E164" s="49"/>
      <c r="F164" s="235"/>
      <c r="G164" s="55">
        <f>SUM(G158:G163)</f>
        <v>0</v>
      </c>
      <c r="H164" s="204"/>
      <c r="I164" s="204"/>
      <c r="J164" s="204"/>
      <c r="K164" s="205"/>
    </row>
    <row r="165" spans="1:11" s="129" customFormat="1">
      <c r="A165" s="141">
        <f t="shared" si="37"/>
        <v>163</v>
      </c>
      <c r="B165" s="132"/>
      <c r="C165" s="50"/>
      <c r="D165" s="128"/>
      <c r="E165" s="49"/>
      <c r="F165" s="235"/>
      <c r="G165" s="49"/>
      <c r="H165" s="204"/>
      <c r="I165" s="204"/>
      <c r="J165" s="204"/>
      <c r="K165" s="205"/>
    </row>
    <row r="166" spans="1:11" s="129" customFormat="1">
      <c r="A166" s="141">
        <f t="shared" si="37"/>
        <v>164</v>
      </c>
      <c r="B166" s="52"/>
      <c r="C166" s="56" t="s">
        <v>14</v>
      </c>
      <c r="D166" s="51"/>
      <c r="E166" s="49"/>
      <c r="F166" s="236"/>
      <c r="G166" s="49"/>
      <c r="H166" s="206"/>
      <c r="I166" s="206"/>
      <c r="J166" s="206"/>
      <c r="K166" s="207"/>
    </row>
    <row r="167" spans="1:11" s="129" customFormat="1">
      <c r="A167" s="141">
        <f t="shared" si="37"/>
        <v>165</v>
      </c>
      <c r="B167" s="52" t="s">
        <v>143</v>
      </c>
      <c r="C167" s="50" t="s">
        <v>144</v>
      </c>
      <c r="D167" s="51" t="s">
        <v>10</v>
      </c>
      <c r="E167" s="49">
        <f>168+335.63</f>
        <v>503.63</v>
      </c>
      <c r="F167" s="236"/>
      <c r="G167" s="49">
        <f>E167*F167</f>
        <v>0</v>
      </c>
      <c r="H167" s="206">
        <v>9.9999999999899995E-4</v>
      </c>
      <c r="I167" s="206">
        <f t="shared" ref="I167:I178" si="41">E167*H167</f>
        <v>0.50362999999949631</v>
      </c>
      <c r="J167" s="206">
        <v>1E-3</v>
      </c>
      <c r="K167" s="214">
        <f t="shared" ref="K167:K178" si="42">E167*J167</f>
        <v>0.50363000000000002</v>
      </c>
    </row>
    <row r="168" spans="1:11" s="129" customFormat="1">
      <c r="A168" s="141">
        <f t="shared" si="37"/>
        <v>166</v>
      </c>
      <c r="B168" s="52"/>
      <c r="C168" s="59" t="s">
        <v>302</v>
      </c>
      <c r="D168" s="51"/>
      <c r="E168" s="49"/>
      <c r="F168" s="236"/>
      <c r="G168" s="49"/>
      <c r="H168" s="206"/>
      <c r="I168" s="206"/>
      <c r="J168" s="206"/>
      <c r="K168" s="207"/>
    </row>
    <row r="169" spans="1:11" s="129" customFormat="1" ht="30">
      <c r="A169" s="141">
        <f t="shared" si="37"/>
        <v>167</v>
      </c>
      <c r="B169" s="52" t="s">
        <v>145</v>
      </c>
      <c r="C169" s="50" t="s">
        <v>146</v>
      </c>
      <c r="D169" s="51" t="s">
        <v>10</v>
      </c>
      <c r="E169" s="49">
        <v>503.63</v>
      </c>
      <c r="F169" s="236"/>
      <c r="G169" s="49">
        <f t="shared" ref="G169:G178" si="43">E169*F169</f>
        <v>0</v>
      </c>
      <c r="H169" s="206">
        <v>0</v>
      </c>
      <c r="I169" s="206">
        <f t="shared" si="41"/>
        <v>0</v>
      </c>
      <c r="J169" s="206">
        <v>0</v>
      </c>
      <c r="K169" s="207">
        <f t="shared" si="42"/>
        <v>0</v>
      </c>
    </row>
    <row r="170" spans="1:11" s="129" customFormat="1" ht="30">
      <c r="A170" s="141">
        <f t="shared" si="37"/>
        <v>168</v>
      </c>
      <c r="B170" s="52" t="s">
        <v>147</v>
      </c>
      <c r="C170" s="50" t="s">
        <v>148</v>
      </c>
      <c r="D170" s="51" t="s">
        <v>10</v>
      </c>
      <c r="E170" s="49">
        <v>50.363</v>
      </c>
      <c r="F170" s="236"/>
      <c r="G170" s="49">
        <f t="shared" si="43"/>
        <v>0</v>
      </c>
      <c r="H170" s="206">
        <v>1.3999999999999999E-4</v>
      </c>
      <c r="I170" s="206">
        <f t="shared" si="41"/>
        <v>7.0508199999999993E-3</v>
      </c>
      <c r="J170" s="206">
        <v>0</v>
      </c>
      <c r="K170" s="207">
        <f t="shared" si="42"/>
        <v>0</v>
      </c>
    </row>
    <row r="171" spans="1:11" s="129" customFormat="1">
      <c r="A171" s="141">
        <f t="shared" si="37"/>
        <v>169</v>
      </c>
      <c r="B171" s="52"/>
      <c r="C171" s="59" t="s">
        <v>303</v>
      </c>
      <c r="D171" s="51"/>
      <c r="E171" s="49"/>
      <c r="F171" s="236"/>
      <c r="G171" s="49"/>
      <c r="H171" s="206"/>
      <c r="I171" s="206"/>
      <c r="J171" s="206"/>
      <c r="K171" s="207"/>
    </row>
    <row r="172" spans="1:11" s="129" customFormat="1" ht="30">
      <c r="A172" s="141">
        <f t="shared" si="37"/>
        <v>170</v>
      </c>
      <c r="B172" s="52" t="s">
        <v>149</v>
      </c>
      <c r="C172" s="50" t="s">
        <v>150</v>
      </c>
      <c r="D172" s="51" t="s">
        <v>6</v>
      </c>
      <c r="E172" s="49">
        <v>25</v>
      </c>
      <c r="F172" s="236"/>
      <c r="G172" s="49">
        <f t="shared" si="43"/>
        <v>0</v>
      </c>
      <c r="H172" s="206">
        <v>8.0000000000000007E-5</v>
      </c>
      <c r="I172" s="206">
        <f t="shared" si="41"/>
        <v>2E-3</v>
      </c>
      <c r="J172" s="206">
        <v>0</v>
      </c>
      <c r="K172" s="207">
        <f t="shared" si="42"/>
        <v>0</v>
      </c>
    </row>
    <row r="173" spans="1:11" s="129" customFormat="1" ht="30">
      <c r="A173" s="141">
        <f t="shared" si="37"/>
        <v>171</v>
      </c>
      <c r="B173" s="52" t="s">
        <v>151</v>
      </c>
      <c r="C173" s="50" t="s">
        <v>152</v>
      </c>
      <c r="D173" s="51" t="s">
        <v>10</v>
      </c>
      <c r="E173" s="49">
        <f>98.9+197.36</f>
        <v>296.26</v>
      </c>
      <c r="F173" s="236"/>
      <c r="G173" s="49">
        <f t="shared" si="43"/>
        <v>0</v>
      </c>
      <c r="H173" s="206">
        <v>4.4999999999999997E-3</v>
      </c>
      <c r="I173" s="206">
        <f t="shared" si="41"/>
        <v>1.33317</v>
      </c>
      <c r="J173" s="206">
        <v>0</v>
      </c>
      <c r="K173" s="207">
        <f t="shared" si="42"/>
        <v>0</v>
      </c>
    </row>
    <row r="174" spans="1:11" s="129" customFormat="1">
      <c r="A174" s="141">
        <f t="shared" si="37"/>
        <v>172</v>
      </c>
      <c r="B174" s="52"/>
      <c r="C174" s="59" t="s">
        <v>304</v>
      </c>
      <c r="D174" s="51"/>
      <c r="E174" s="49"/>
      <c r="F174" s="236"/>
      <c r="G174" s="49"/>
      <c r="H174" s="206"/>
      <c r="I174" s="206"/>
      <c r="J174" s="206"/>
      <c r="K174" s="207"/>
    </row>
    <row r="175" spans="1:11" s="129" customFormat="1" ht="30">
      <c r="A175" s="141">
        <f t="shared" si="37"/>
        <v>173</v>
      </c>
      <c r="B175" s="52" t="s">
        <v>153</v>
      </c>
      <c r="C175" s="50" t="s">
        <v>154</v>
      </c>
      <c r="D175" s="51" t="s">
        <v>6</v>
      </c>
      <c r="E175" s="49">
        <v>100</v>
      </c>
      <c r="F175" s="236"/>
      <c r="G175" s="49">
        <f t="shared" si="43"/>
        <v>0</v>
      </c>
      <c r="H175" s="206">
        <v>0</v>
      </c>
      <c r="I175" s="206">
        <f t="shared" si="41"/>
        <v>0</v>
      </c>
      <c r="J175" s="206">
        <v>0</v>
      </c>
      <c r="K175" s="207">
        <f t="shared" si="42"/>
        <v>0</v>
      </c>
    </row>
    <row r="176" spans="1:11" s="129" customFormat="1" ht="30">
      <c r="A176" s="141">
        <f t="shared" si="37"/>
        <v>174</v>
      </c>
      <c r="B176" s="52" t="s">
        <v>155</v>
      </c>
      <c r="C176" s="50" t="s">
        <v>156</v>
      </c>
      <c r="D176" s="51" t="s">
        <v>10</v>
      </c>
      <c r="E176" s="49">
        <v>50</v>
      </c>
      <c r="F176" s="236"/>
      <c r="G176" s="49">
        <f t="shared" si="43"/>
        <v>0</v>
      </c>
      <c r="H176" s="206">
        <v>0</v>
      </c>
      <c r="I176" s="206">
        <f t="shared" si="41"/>
        <v>0</v>
      </c>
      <c r="J176" s="206">
        <v>0</v>
      </c>
      <c r="K176" s="207">
        <f t="shared" si="42"/>
        <v>0</v>
      </c>
    </row>
    <row r="177" spans="1:11" s="129" customFormat="1" ht="30">
      <c r="A177" s="141">
        <f t="shared" si="37"/>
        <v>175</v>
      </c>
      <c r="B177" s="52" t="s">
        <v>157</v>
      </c>
      <c r="C177" s="50" t="s">
        <v>158</v>
      </c>
      <c r="D177" s="51" t="s">
        <v>10</v>
      </c>
      <c r="E177" s="49">
        <v>645.79399999999998</v>
      </c>
      <c r="F177" s="236"/>
      <c r="G177" s="49">
        <f t="shared" si="43"/>
        <v>0</v>
      </c>
      <c r="H177" s="206">
        <v>2.0000000000000001E-4</v>
      </c>
      <c r="I177" s="206">
        <f t="shared" si="41"/>
        <v>0.12915879999999999</v>
      </c>
      <c r="J177" s="206">
        <v>0</v>
      </c>
      <c r="K177" s="207">
        <f t="shared" si="42"/>
        <v>0</v>
      </c>
    </row>
    <row r="178" spans="1:11" s="129" customFormat="1" ht="30">
      <c r="A178" s="141">
        <f t="shared" si="37"/>
        <v>176</v>
      </c>
      <c r="B178" s="52" t="s">
        <v>159</v>
      </c>
      <c r="C178" s="50" t="s">
        <v>160</v>
      </c>
      <c r="D178" s="51" t="s">
        <v>10</v>
      </c>
      <c r="E178" s="49">
        <v>645.79399999999998</v>
      </c>
      <c r="F178" s="236"/>
      <c r="G178" s="49">
        <f t="shared" si="43"/>
        <v>0</v>
      </c>
      <c r="H178" s="206">
        <v>2.5999999999999998E-4</v>
      </c>
      <c r="I178" s="206">
        <f t="shared" si="41"/>
        <v>0.16790643999999999</v>
      </c>
      <c r="J178" s="206">
        <v>0</v>
      </c>
      <c r="K178" s="207">
        <f t="shared" si="42"/>
        <v>0</v>
      </c>
    </row>
    <row r="179" spans="1:11">
      <c r="A179" s="141">
        <f t="shared" si="37"/>
        <v>177</v>
      </c>
      <c r="B179" s="171"/>
      <c r="C179" s="56" t="s">
        <v>125</v>
      </c>
      <c r="D179" s="172"/>
      <c r="E179" s="49"/>
      <c r="F179" s="234"/>
      <c r="G179" s="192">
        <f>SUM(G167:G178)</f>
        <v>0</v>
      </c>
      <c r="H179" s="202"/>
      <c r="I179" s="202"/>
      <c r="J179" s="202"/>
      <c r="K179" s="203"/>
    </row>
    <row r="180" spans="1:11">
      <c r="A180" s="141">
        <f t="shared" si="37"/>
        <v>178</v>
      </c>
      <c r="B180" s="171"/>
      <c r="C180" s="174"/>
      <c r="D180" s="172"/>
      <c r="E180" s="173"/>
      <c r="F180" s="234"/>
      <c r="G180" s="173"/>
      <c r="H180" s="202"/>
      <c r="I180" s="202"/>
      <c r="J180" s="202"/>
      <c r="K180" s="203"/>
    </row>
    <row r="181" spans="1:11">
      <c r="A181" s="141">
        <f t="shared" si="37"/>
        <v>179</v>
      </c>
      <c r="B181" s="171"/>
      <c r="C181" s="124" t="s">
        <v>369</v>
      </c>
      <c r="D181" s="172"/>
      <c r="E181" s="173"/>
      <c r="F181" s="234"/>
      <c r="G181" s="173"/>
      <c r="H181" s="202"/>
      <c r="I181" s="202"/>
      <c r="J181" s="202"/>
      <c r="K181" s="203"/>
    </row>
    <row r="182" spans="1:11">
      <c r="A182" s="141">
        <f t="shared" si="37"/>
        <v>180</v>
      </c>
      <c r="B182" s="171"/>
      <c r="C182" s="175" t="s">
        <v>368</v>
      </c>
      <c r="D182" s="172"/>
      <c r="E182" s="173"/>
      <c r="F182" s="234"/>
      <c r="G182" s="173"/>
      <c r="H182" s="202"/>
      <c r="I182" s="202"/>
      <c r="J182" s="202"/>
      <c r="K182" s="203"/>
    </row>
    <row r="183" spans="1:11" ht="30">
      <c r="A183" s="141">
        <f t="shared" si="37"/>
        <v>181</v>
      </c>
      <c r="B183" s="171" t="s">
        <v>370</v>
      </c>
      <c r="C183" s="113" t="s">
        <v>654</v>
      </c>
      <c r="D183" s="172" t="s">
        <v>130</v>
      </c>
      <c r="E183" s="173">
        <v>4</v>
      </c>
      <c r="F183" s="234"/>
      <c r="G183" s="173">
        <f>E183*F183</f>
        <v>0</v>
      </c>
      <c r="H183" s="202"/>
      <c r="I183" s="202"/>
      <c r="J183" s="202"/>
      <c r="K183" s="203"/>
    </row>
    <row r="184" spans="1:11" ht="30">
      <c r="A184" s="141">
        <f t="shared" si="37"/>
        <v>182</v>
      </c>
      <c r="B184" s="171" t="s">
        <v>371</v>
      </c>
      <c r="C184" s="113" t="s">
        <v>375</v>
      </c>
      <c r="D184" s="172" t="s">
        <v>130</v>
      </c>
      <c r="E184" s="49">
        <v>1</v>
      </c>
      <c r="F184" s="234"/>
      <c r="G184" s="173">
        <f t="shared" ref="G184:G188" si="44">E184*F184</f>
        <v>0</v>
      </c>
      <c r="H184" s="202"/>
      <c r="I184" s="202"/>
      <c r="J184" s="202"/>
      <c r="K184" s="203"/>
    </row>
    <row r="185" spans="1:11" ht="30">
      <c r="A185" s="141">
        <f t="shared" si="37"/>
        <v>183</v>
      </c>
      <c r="B185" s="171" t="s">
        <v>372</v>
      </c>
      <c r="C185" s="113" t="s">
        <v>376</v>
      </c>
      <c r="D185" s="172" t="s">
        <v>130</v>
      </c>
      <c r="E185" s="173">
        <v>1</v>
      </c>
      <c r="F185" s="234"/>
      <c r="G185" s="173">
        <f t="shared" si="44"/>
        <v>0</v>
      </c>
      <c r="H185" s="202"/>
      <c r="I185" s="202"/>
      <c r="J185" s="202"/>
      <c r="K185" s="203"/>
    </row>
    <row r="186" spans="1:11" ht="30">
      <c r="A186" s="141">
        <f t="shared" si="37"/>
        <v>184</v>
      </c>
      <c r="B186" s="171" t="s">
        <v>373</v>
      </c>
      <c r="C186" s="113" t="s">
        <v>378</v>
      </c>
      <c r="D186" s="172" t="s">
        <v>130</v>
      </c>
      <c r="E186" s="173">
        <v>1</v>
      </c>
      <c r="F186" s="234"/>
      <c r="G186" s="173">
        <f t="shared" si="44"/>
        <v>0</v>
      </c>
      <c r="H186" s="202"/>
      <c r="I186" s="202"/>
      <c r="J186" s="202"/>
      <c r="K186" s="203"/>
    </row>
    <row r="187" spans="1:11" ht="30">
      <c r="A187" s="141">
        <f t="shared" si="37"/>
        <v>185</v>
      </c>
      <c r="B187" s="171" t="s">
        <v>374</v>
      </c>
      <c r="C187" s="113" t="s">
        <v>377</v>
      </c>
      <c r="D187" s="172" t="s">
        <v>130</v>
      </c>
      <c r="E187" s="173">
        <v>1</v>
      </c>
      <c r="F187" s="234"/>
      <c r="G187" s="173">
        <f t="shared" si="44"/>
        <v>0</v>
      </c>
      <c r="H187" s="202"/>
      <c r="I187" s="202"/>
      <c r="J187" s="202"/>
      <c r="K187" s="203"/>
    </row>
    <row r="188" spans="1:11">
      <c r="A188" s="141">
        <f t="shared" si="37"/>
        <v>186</v>
      </c>
      <c r="B188" s="171" t="s">
        <v>379</v>
      </c>
      <c r="C188" s="113" t="s">
        <v>655</v>
      </c>
      <c r="D188" s="172" t="s">
        <v>130</v>
      </c>
      <c r="E188" s="173">
        <v>1</v>
      </c>
      <c r="F188" s="234"/>
      <c r="G188" s="173">
        <f t="shared" si="44"/>
        <v>0</v>
      </c>
      <c r="H188" s="202"/>
      <c r="I188" s="202"/>
      <c r="J188" s="202"/>
      <c r="K188" s="203"/>
    </row>
    <row r="189" spans="1:11">
      <c r="A189" s="141">
        <f t="shared" si="37"/>
        <v>187</v>
      </c>
      <c r="B189" s="171"/>
      <c r="C189" s="124" t="s">
        <v>380</v>
      </c>
      <c r="D189" s="172"/>
      <c r="E189" s="173"/>
      <c r="F189" s="234"/>
      <c r="G189" s="192">
        <f>SUM(G183:G188)</f>
        <v>0</v>
      </c>
      <c r="H189" s="202"/>
      <c r="I189" s="202"/>
      <c r="J189" s="202"/>
      <c r="K189" s="203"/>
    </row>
    <row r="190" spans="1:11">
      <c r="A190" s="141">
        <f t="shared" si="37"/>
        <v>188</v>
      </c>
      <c r="B190" s="171"/>
      <c r="C190" s="174"/>
      <c r="D190" s="172"/>
      <c r="E190" s="173"/>
      <c r="F190" s="234"/>
      <c r="G190" s="173"/>
      <c r="H190" s="202"/>
      <c r="I190" s="202"/>
      <c r="J190" s="202"/>
      <c r="K190" s="203"/>
    </row>
    <row r="191" spans="1:11">
      <c r="A191" s="141">
        <f t="shared" si="37"/>
        <v>189</v>
      </c>
      <c r="B191" s="171"/>
      <c r="C191" s="124" t="s">
        <v>392</v>
      </c>
      <c r="D191" s="172"/>
      <c r="E191" s="173"/>
      <c r="F191" s="234"/>
      <c r="G191" s="173"/>
      <c r="H191" s="202"/>
      <c r="I191" s="202"/>
      <c r="J191" s="202"/>
      <c r="K191" s="203"/>
    </row>
    <row r="192" spans="1:11">
      <c r="A192" s="141">
        <f t="shared" si="37"/>
        <v>190</v>
      </c>
      <c r="B192" s="171"/>
      <c r="C192" s="176" t="s">
        <v>381</v>
      </c>
      <c r="D192" s="172" t="s">
        <v>7</v>
      </c>
      <c r="E192" s="173">
        <f>SUBTOTAL(9,K104,K26:K39,K65:K101)</f>
        <v>3.3596156999999995</v>
      </c>
      <c r="F192" s="234"/>
      <c r="G192" s="173"/>
      <c r="H192" s="202"/>
      <c r="I192" s="202"/>
      <c r="J192" s="202"/>
      <c r="K192" s="203"/>
    </row>
    <row r="193" spans="1:11">
      <c r="A193" s="141">
        <f t="shared" si="37"/>
        <v>191</v>
      </c>
      <c r="B193" s="171"/>
      <c r="C193" s="177" t="s">
        <v>382</v>
      </c>
      <c r="D193" s="172" t="s">
        <v>7</v>
      </c>
      <c r="E193" s="173">
        <f>SUBTOTAL(9,K145,K40)</f>
        <v>3.3704000000000005</v>
      </c>
      <c r="F193" s="234"/>
      <c r="G193" s="173"/>
      <c r="H193" s="202"/>
      <c r="I193" s="202"/>
      <c r="J193" s="202"/>
      <c r="K193" s="203"/>
    </row>
    <row r="194" spans="1:11">
      <c r="A194" s="141">
        <f t="shared" si="37"/>
        <v>192</v>
      </c>
      <c r="B194" s="171"/>
      <c r="C194" s="178" t="s">
        <v>383</v>
      </c>
      <c r="D194" s="172" t="s">
        <v>7</v>
      </c>
      <c r="E194" s="173">
        <f>SUBTOTAL(9,K105,K167,K49,K41:K45)</f>
        <v>26.670810000000003</v>
      </c>
      <c r="F194" s="234"/>
      <c r="G194" s="173"/>
      <c r="H194" s="202"/>
      <c r="I194" s="202"/>
      <c r="J194" s="202"/>
      <c r="K194" s="203"/>
    </row>
    <row r="195" spans="1:11">
      <c r="A195" s="141">
        <f t="shared" si="37"/>
        <v>193</v>
      </c>
      <c r="B195" s="171"/>
      <c r="C195" s="179" t="s">
        <v>384</v>
      </c>
      <c r="D195" s="172" t="s">
        <v>7</v>
      </c>
      <c r="E195" s="173">
        <f>SUBTOTAL(9,K103,K47)</f>
        <v>131.56</v>
      </c>
      <c r="F195" s="234"/>
      <c r="G195" s="173"/>
      <c r="H195" s="202"/>
      <c r="I195" s="202"/>
      <c r="J195" s="202"/>
      <c r="K195" s="203"/>
    </row>
    <row r="196" spans="1:11">
      <c r="A196" s="141">
        <f t="shared" si="37"/>
        <v>194</v>
      </c>
      <c r="B196" s="171"/>
      <c r="C196" s="180" t="s">
        <v>385</v>
      </c>
      <c r="D196" s="172" t="s">
        <v>7</v>
      </c>
      <c r="E196" s="173">
        <f>SUBTOTAL(9,K102)</f>
        <v>1.47</v>
      </c>
      <c r="F196" s="234"/>
      <c r="G196" s="173"/>
      <c r="H196" s="202"/>
      <c r="I196" s="202"/>
      <c r="J196" s="202"/>
      <c r="K196" s="203"/>
    </row>
    <row r="197" spans="1:11">
      <c r="A197" s="181">
        <f t="shared" si="37"/>
        <v>195</v>
      </c>
      <c r="B197" s="135"/>
      <c r="C197" s="182" t="s">
        <v>391</v>
      </c>
      <c r="D197" s="183" t="s">
        <v>7</v>
      </c>
      <c r="E197" s="184">
        <f>SUM(E192:E196)</f>
        <v>166.43082570000001</v>
      </c>
      <c r="F197" s="239"/>
      <c r="G197" s="193"/>
      <c r="H197" s="219"/>
      <c r="I197" s="219"/>
      <c r="J197" s="219"/>
      <c r="K197" s="220"/>
    </row>
  </sheetData>
  <sheetProtection password="EE76" sheet="1" objects="1" scenarios="1"/>
  <autoFilter ref="A1:K197"/>
  <printOptions horizontalCentered="1"/>
  <pageMargins left="0.59055118110236227" right="0.59055118110236227" top="0.6692913385826772" bottom="0.59055118110236227" header="0" footer="0"/>
  <pageSetup paperSize="9" scale="92" fitToHeight="100" orientation="landscape" blackAndWhite="1" r:id="rId1"/>
  <headerFooter alignWithMargins="0"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I389"/>
  <sheetViews>
    <sheetView view="pageBreakPreview" topLeftCell="A37" zoomScaleNormal="100" zoomScaleSheetLayoutView="100" workbookViewId="0">
      <selection activeCell="E28" sqref="E28"/>
    </sheetView>
  </sheetViews>
  <sheetFormatPr defaultRowHeight="15"/>
  <cols>
    <col min="1" max="1" width="6.5703125" style="153" bestFit="1" customWidth="1"/>
    <col min="2" max="2" width="37.7109375" style="154" customWidth="1"/>
    <col min="3" max="3" width="5" style="153" bestFit="1" customWidth="1"/>
    <col min="4" max="4" width="12.28515625" style="156" customWidth="1"/>
    <col min="5" max="5" width="43.7109375" style="169" customWidth="1"/>
    <col min="6" max="255" width="9.140625" style="147"/>
    <col min="256" max="256" width="45.28515625" style="147" customWidth="1"/>
    <col min="257" max="257" width="8.85546875" style="147" customWidth="1"/>
    <col min="258" max="258" width="12.28515625" style="147" customWidth="1"/>
    <col min="259" max="259" width="44.140625" style="147" customWidth="1"/>
    <col min="260" max="260" width="27.7109375" style="147" customWidth="1"/>
    <col min="261" max="261" width="91" style="147" customWidth="1"/>
    <col min="262" max="511" width="9.140625" style="147"/>
    <col min="512" max="512" width="45.28515625" style="147" customWidth="1"/>
    <col min="513" max="513" width="8.85546875" style="147" customWidth="1"/>
    <col min="514" max="514" width="12.28515625" style="147" customWidth="1"/>
    <col min="515" max="515" width="44.140625" style="147" customWidth="1"/>
    <col min="516" max="516" width="27.7109375" style="147" customWidth="1"/>
    <col min="517" max="517" width="91" style="147" customWidth="1"/>
    <col min="518" max="767" width="9.140625" style="147"/>
    <col min="768" max="768" width="45.28515625" style="147" customWidth="1"/>
    <col min="769" max="769" width="8.85546875" style="147" customWidth="1"/>
    <col min="770" max="770" width="12.28515625" style="147" customWidth="1"/>
    <col min="771" max="771" width="44.140625" style="147" customWidth="1"/>
    <col min="772" max="772" width="27.7109375" style="147" customWidth="1"/>
    <col min="773" max="773" width="91" style="147" customWidth="1"/>
    <col min="774" max="1023" width="9.140625" style="147"/>
    <col min="1024" max="1024" width="45.28515625" style="147" customWidth="1"/>
    <col min="1025" max="1025" width="8.85546875" style="147" customWidth="1"/>
    <col min="1026" max="1026" width="12.28515625" style="147" customWidth="1"/>
    <col min="1027" max="1027" width="44.140625" style="147" customWidth="1"/>
    <col min="1028" max="1028" width="27.7109375" style="147" customWidth="1"/>
    <col min="1029" max="1029" width="91" style="147" customWidth="1"/>
    <col min="1030" max="1279" width="9.140625" style="147"/>
    <col min="1280" max="1280" width="45.28515625" style="147" customWidth="1"/>
    <col min="1281" max="1281" width="8.85546875" style="147" customWidth="1"/>
    <col min="1282" max="1282" width="12.28515625" style="147" customWidth="1"/>
    <col min="1283" max="1283" width="44.140625" style="147" customWidth="1"/>
    <col min="1284" max="1284" width="27.7109375" style="147" customWidth="1"/>
    <col min="1285" max="1285" width="91" style="147" customWidth="1"/>
    <col min="1286" max="1535" width="9.140625" style="147"/>
    <col min="1536" max="1536" width="45.28515625" style="147" customWidth="1"/>
    <col min="1537" max="1537" width="8.85546875" style="147" customWidth="1"/>
    <col min="1538" max="1538" width="12.28515625" style="147" customWidth="1"/>
    <col min="1539" max="1539" width="44.140625" style="147" customWidth="1"/>
    <col min="1540" max="1540" width="27.7109375" style="147" customWidth="1"/>
    <col min="1541" max="1541" width="91" style="147" customWidth="1"/>
    <col min="1542" max="1791" width="9.140625" style="147"/>
    <col min="1792" max="1792" width="45.28515625" style="147" customWidth="1"/>
    <col min="1793" max="1793" width="8.85546875" style="147" customWidth="1"/>
    <col min="1794" max="1794" width="12.28515625" style="147" customWidth="1"/>
    <col min="1795" max="1795" width="44.140625" style="147" customWidth="1"/>
    <col min="1796" max="1796" width="27.7109375" style="147" customWidth="1"/>
    <col min="1797" max="1797" width="91" style="147" customWidth="1"/>
    <col min="1798" max="2047" width="9.140625" style="147"/>
    <col min="2048" max="2048" width="45.28515625" style="147" customWidth="1"/>
    <col min="2049" max="2049" width="8.85546875" style="147" customWidth="1"/>
    <col min="2050" max="2050" width="12.28515625" style="147" customWidth="1"/>
    <col min="2051" max="2051" width="44.140625" style="147" customWidth="1"/>
    <col min="2052" max="2052" width="27.7109375" style="147" customWidth="1"/>
    <col min="2053" max="2053" width="91" style="147" customWidth="1"/>
    <col min="2054" max="2303" width="9.140625" style="147"/>
    <col min="2304" max="2304" width="45.28515625" style="147" customWidth="1"/>
    <col min="2305" max="2305" width="8.85546875" style="147" customWidth="1"/>
    <col min="2306" max="2306" width="12.28515625" style="147" customWidth="1"/>
    <col min="2307" max="2307" width="44.140625" style="147" customWidth="1"/>
    <col min="2308" max="2308" width="27.7109375" style="147" customWidth="1"/>
    <col min="2309" max="2309" width="91" style="147" customWidth="1"/>
    <col min="2310" max="2559" width="9.140625" style="147"/>
    <col min="2560" max="2560" width="45.28515625" style="147" customWidth="1"/>
    <col min="2561" max="2561" width="8.85546875" style="147" customWidth="1"/>
    <col min="2562" max="2562" width="12.28515625" style="147" customWidth="1"/>
    <col min="2563" max="2563" width="44.140625" style="147" customWidth="1"/>
    <col min="2564" max="2564" width="27.7109375" style="147" customWidth="1"/>
    <col min="2565" max="2565" width="91" style="147" customWidth="1"/>
    <col min="2566" max="2815" width="9.140625" style="147"/>
    <col min="2816" max="2816" width="45.28515625" style="147" customWidth="1"/>
    <col min="2817" max="2817" width="8.85546875" style="147" customWidth="1"/>
    <col min="2818" max="2818" width="12.28515625" style="147" customWidth="1"/>
    <col min="2819" max="2819" width="44.140625" style="147" customWidth="1"/>
    <col min="2820" max="2820" width="27.7109375" style="147" customWidth="1"/>
    <col min="2821" max="2821" width="91" style="147" customWidth="1"/>
    <col min="2822" max="3071" width="9.140625" style="147"/>
    <col min="3072" max="3072" width="45.28515625" style="147" customWidth="1"/>
    <col min="3073" max="3073" width="8.85546875" style="147" customWidth="1"/>
    <col min="3074" max="3074" width="12.28515625" style="147" customWidth="1"/>
    <col min="3075" max="3075" width="44.140625" style="147" customWidth="1"/>
    <col min="3076" max="3076" width="27.7109375" style="147" customWidth="1"/>
    <col min="3077" max="3077" width="91" style="147" customWidth="1"/>
    <col min="3078" max="3327" width="9.140625" style="147"/>
    <col min="3328" max="3328" width="45.28515625" style="147" customWidth="1"/>
    <col min="3329" max="3329" width="8.85546875" style="147" customWidth="1"/>
    <col min="3330" max="3330" width="12.28515625" style="147" customWidth="1"/>
    <col min="3331" max="3331" width="44.140625" style="147" customWidth="1"/>
    <col min="3332" max="3332" width="27.7109375" style="147" customWidth="1"/>
    <col min="3333" max="3333" width="91" style="147" customWidth="1"/>
    <col min="3334" max="3583" width="9.140625" style="147"/>
    <col min="3584" max="3584" width="45.28515625" style="147" customWidth="1"/>
    <col min="3585" max="3585" width="8.85546875" style="147" customWidth="1"/>
    <col min="3586" max="3586" width="12.28515625" style="147" customWidth="1"/>
    <col min="3587" max="3587" width="44.140625" style="147" customWidth="1"/>
    <col min="3588" max="3588" width="27.7109375" style="147" customWidth="1"/>
    <col min="3589" max="3589" width="91" style="147" customWidth="1"/>
    <col min="3590" max="3839" width="9.140625" style="147"/>
    <col min="3840" max="3840" width="45.28515625" style="147" customWidth="1"/>
    <col min="3841" max="3841" width="8.85546875" style="147" customWidth="1"/>
    <col min="3842" max="3842" width="12.28515625" style="147" customWidth="1"/>
    <col min="3843" max="3843" width="44.140625" style="147" customWidth="1"/>
    <col min="3844" max="3844" width="27.7109375" style="147" customWidth="1"/>
    <col min="3845" max="3845" width="91" style="147" customWidth="1"/>
    <col min="3846" max="4095" width="9.140625" style="147"/>
    <col min="4096" max="4096" width="45.28515625" style="147" customWidth="1"/>
    <col min="4097" max="4097" width="8.85546875" style="147" customWidth="1"/>
    <col min="4098" max="4098" width="12.28515625" style="147" customWidth="1"/>
    <col min="4099" max="4099" width="44.140625" style="147" customWidth="1"/>
    <col min="4100" max="4100" width="27.7109375" style="147" customWidth="1"/>
    <col min="4101" max="4101" width="91" style="147" customWidth="1"/>
    <col min="4102" max="4351" width="9.140625" style="147"/>
    <col min="4352" max="4352" width="45.28515625" style="147" customWidth="1"/>
    <col min="4353" max="4353" width="8.85546875" style="147" customWidth="1"/>
    <col min="4354" max="4354" width="12.28515625" style="147" customWidth="1"/>
    <col min="4355" max="4355" width="44.140625" style="147" customWidth="1"/>
    <col min="4356" max="4356" width="27.7109375" style="147" customWidth="1"/>
    <col min="4357" max="4357" width="91" style="147" customWidth="1"/>
    <col min="4358" max="4607" width="9.140625" style="147"/>
    <col min="4608" max="4608" width="45.28515625" style="147" customWidth="1"/>
    <col min="4609" max="4609" width="8.85546875" style="147" customWidth="1"/>
    <col min="4610" max="4610" width="12.28515625" style="147" customWidth="1"/>
    <col min="4611" max="4611" width="44.140625" style="147" customWidth="1"/>
    <col min="4612" max="4612" width="27.7109375" style="147" customWidth="1"/>
    <col min="4613" max="4613" width="91" style="147" customWidth="1"/>
    <col min="4614" max="4863" width="9.140625" style="147"/>
    <col min="4864" max="4864" width="45.28515625" style="147" customWidth="1"/>
    <col min="4865" max="4865" width="8.85546875" style="147" customWidth="1"/>
    <col min="4866" max="4866" width="12.28515625" style="147" customWidth="1"/>
    <col min="4867" max="4867" width="44.140625" style="147" customWidth="1"/>
    <col min="4868" max="4868" width="27.7109375" style="147" customWidth="1"/>
    <col min="4869" max="4869" width="91" style="147" customWidth="1"/>
    <col min="4870" max="5119" width="9.140625" style="147"/>
    <col min="5120" max="5120" width="45.28515625" style="147" customWidth="1"/>
    <col min="5121" max="5121" width="8.85546875" style="147" customWidth="1"/>
    <col min="5122" max="5122" width="12.28515625" style="147" customWidth="1"/>
    <col min="5123" max="5123" width="44.140625" style="147" customWidth="1"/>
    <col min="5124" max="5124" width="27.7109375" style="147" customWidth="1"/>
    <col min="5125" max="5125" width="91" style="147" customWidth="1"/>
    <col min="5126" max="5375" width="9.140625" style="147"/>
    <col min="5376" max="5376" width="45.28515625" style="147" customWidth="1"/>
    <col min="5377" max="5377" width="8.85546875" style="147" customWidth="1"/>
    <col min="5378" max="5378" width="12.28515625" style="147" customWidth="1"/>
    <col min="5379" max="5379" width="44.140625" style="147" customWidth="1"/>
    <col min="5380" max="5380" width="27.7109375" style="147" customWidth="1"/>
    <col min="5381" max="5381" width="91" style="147" customWidth="1"/>
    <col min="5382" max="5631" width="9.140625" style="147"/>
    <col min="5632" max="5632" width="45.28515625" style="147" customWidth="1"/>
    <col min="5633" max="5633" width="8.85546875" style="147" customWidth="1"/>
    <col min="5634" max="5634" width="12.28515625" style="147" customWidth="1"/>
    <col min="5635" max="5635" width="44.140625" style="147" customWidth="1"/>
    <col min="5636" max="5636" width="27.7109375" style="147" customWidth="1"/>
    <col min="5637" max="5637" width="91" style="147" customWidth="1"/>
    <col min="5638" max="5887" width="9.140625" style="147"/>
    <col min="5888" max="5888" width="45.28515625" style="147" customWidth="1"/>
    <col min="5889" max="5889" width="8.85546875" style="147" customWidth="1"/>
    <col min="5890" max="5890" width="12.28515625" style="147" customWidth="1"/>
    <col min="5891" max="5891" width="44.140625" style="147" customWidth="1"/>
    <col min="5892" max="5892" width="27.7109375" style="147" customWidth="1"/>
    <col min="5893" max="5893" width="91" style="147" customWidth="1"/>
    <col min="5894" max="6143" width="9.140625" style="147"/>
    <col min="6144" max="6144" width="45.28515625" style="147" customWidth="1"/>
    <col min="6145" max="6145" width="8.85546875" style="147" customWidth="1"/>
    <col min="6146" max="6146" width="12.28515625" style="147" customWidth="1"/>
    <col min="6147" max="6147" width="44.140625" style="147" customWidth="1"/>
    <col min="6148" max="6148" width="27.7109375" style="147" customWidth="1"/>
    <col min="6149" max="6149" width="91" style="147" customWidth="1"/>
    <col min="6150" max="6399" width="9.140625" style="147"/>
    <col min="6400" max="6400" width="45.28515625" style="147" customWidth="1"/>
    <col min="6401" max="6401" width="8.85546875" style="147" customWidth="1"/>
    <col min="6402" max="6402" width="12.28515625" style="147" customWidth="1"/>
    <col min="6403" max="6403" width="44.140625" style="147" customWidth="1"/>
    <col min="6404" max="6404" width="27.7109375" style="147" customWidth="1"/>
    <col min="6405" max="6405" width="91" style="147" customWidth="1"/>
    <col min="6406" max="6655" width="9.140625" style="147"/>
    <col min="6656" max="6656" width="45.28515625" style="147" customWidth="1"/>
    <col min="6657" max="6657" width="8.85546875" style="147" customWidth="1"/>
    <col min="6658" max="6658" width="12.28515625" style="147" customWidth="1"/>
    <col min="6659" max="6659" width="44.140625" style="147" customWidth="1"/>
    <col min="6660" max="6660" width="27.7109375" style="147" customWidth="1"/>
    <col min="6661" max="6661" width="91" style="147" customWidth="1"/>
    <col min="6662" max="6911" width="9.140625" style="147"/>
    <col min="6912" max="6912" width="45.28515625" style="147" customWidth="1"/>
    <col min="6913" max="6913" width="8.85546875" style="147" customWidth="1"/>
    <col min="6914" max="6914" width="12.28515625" style="147" customWidth="1"/>
    <col min="6915" max="6915" width="44.140625" style="147" customWidth="1"/>
    <col min="6916" max="6916" width="27.7109375" style="147" customWidth="1"/>
    <col min="6917" max="6917" width="91" style="147" customWidth="1"/>
    <col min="6918" max="7167" width="9.140625" style="147"/>
    <col min="7168" max="7168" width="45.28515625" style="147" customWidth="1"/>
    <col min="7169" max="7169" width="8.85546875" style="147" customWidth="1"/>
    <col min="7170" max="7170" width="12.28515625" style="147" customWidth="1"/>
    <col min="7171" max="7171" width="44.140625" style="147" customWidth="1"/>
    <col min="7172" max="7172" width="27.7109375" style="147" customWidth="1"/>
    <col min="7173" max="7173" width="91" style="147" customWidth="1"/>
    <col min="7174" max="7423" width="9.140625" style="147"/>
    <col min="7424" max="7424" width="45.28515625" style="147" customWidth="1"/>
    <col min="7425" max="7425" width="8.85546875" style="147" customWidth="1"/>
    <col min="7426" max="7426" width="12.28515625" style="147" customWidth="1"/>
    <col min="7427" max="7427" width="44.140625" style="147" customWidth="1"/>
    <col min="7428" max="7428" width="27.7109375" style="147" customWidth="1"/>
    <col min="7429" max="7429" width="91" style="147" customWidth="1"/>
    <col min="7430" max="7679" width="9.140625" style="147"/>
    <col min="7680" max="7680" width="45.28515625" style="147" customWidth="1"/>
    <col min="7681" max="7681" width="8.85546875" style="147" customWidth="1"/>
    <col min="7682" max="7682" width="12.28515625" style="147" customWidth="1"/>
    <col min="7683" max="7683" width="44.140625" style="147" customWidth="1"/>
    <col min="7684" max="7684" width="27.7109375" style="147" customWidth="1"/>
    <col min="7685" max="7685" width="91" style="147" customWidth="1"/>
    <col min="7686" max="7935" width="9.140625" style="147"/>
    <col min="7936" max="7936" width="45.28515625" style="147" customWidth="1"/>
    <col min="7937" max="7937" width="8.85546875" style="147" customWidth="1"/>
    <col min="7938" max="7938" width="12.28515625" style="147" customWidth="1"/>
    <col min="7939" max="7939" width="44.140625" style="147" customWidth="1"/>
    <col min="7940" max="7940" width="27.7109375" style="147" customWidth="1"/>
    <col min="7941" max="7941" width="91" style="147" customWidth="1"/>
    <col min="7942" max="8191" width="9.140625" style="147"/>
    <col min="8192" max="8192" width="45.28515625" style="147" customWidth="1"/>
    <col min="8193" max="8193" width="8.85546875" style="147" customWidth="1"/>
    <col min="8194" max="8194" width="12.28515625" style="147" customWidth="1"/>
    <col min="8195" max="8195" width="44.140625" style="147" customWidth="1"/>
    <col min="8196" max="8196" width="27.7109375" style="147" customWidth="1"/>
    <col min="8197" max="8197" width="91" style="147" customWidth="1"/>
    <col min="8198" max="8447" width="9.140625" style="147"/>
    <col min="8448" max="8448" width="45.28515625" style="147" customWidth="1"/>
    <col min="8449" max="8449" width="8.85546875" style="147" customWidth="1"/>
    <col min="8450" max="8450" width="12.28515625" style="147" customWidth="1"/>
    <col min="8451" max="8451" width="44.140625" style="147" customWidth="1"/>
    <col min="8452" max="8452" width="27.7109375" style="147" customWidth="1"/>
    <col min="8453" max="8453" width="91" style="147" customWidth="1"/>
    <col min="8454" max="8703" width="9.140625" style="147"/>
    <col min="8704" max="8704" width="45.28515625" style="147" customWidth="1"/>
    <col min="8705" max="8705" width="8.85546875" style="147" customWidth="1"/>
    <col min="8706" max="8706" width="12.28515625" style="147" customWidth="1"/>
    <col min="8707" max="8707" width="44.140625" style="147" customWidth="1"/>
    <col min="8708" max="8708" width="27.7109375" style="147" customWidth="1"/>
    <col min="8709" max="8709" width="91" style="147" customWidth="1"/>
    <col min="8710" max="8959" width="9.140625" style="147"/>
    <col min="8960" max="8960" width="45.28515625" style="147" customWidth="1"/>
    <col min="8961" max="8961" width="8.85546875" style="147" customWidth="1"/>
    <col min="8962" max="8962" width="12.28515625" style="147" customWidth="1"/>
    <col min="8963" max="8963" width="44.140625" style="147" customWidth="1"/>
    <col min="8964" max="8964" width="27.7109375" style="147" customWidth="1"/>
    <col min="8965" max="8965" width="91" style="147" customWidth="1"/>
    <col min="8966" max="9215" width="9.140625" style="147"/>
    <col min="9216" max="9216" width="45.28515625" style="147" customWidth="1"/>
    <col min="9217" max="9217" width="8.85546875" style="147" customWidth="1"/>
    <col min="9218" max="9218" width="12.28515625" style="147" customWidth="1"/>
    <col min="9219" max="9219" width="44.140625" style="147" customWidth="1"/>
    <col min="9220" max="9220" width="27.7109375" style="147" customWidth="1"/>
    <col min="9221" max="9221" width="91" style="147" customWidth="1"/>
    <col min="9222" max="9471" width="9.140625" style="147"/>
    <col min="9472" max="9472" width="45.28515625" style="147" customWidth="1"/>
    <col min="9473" max="9473" width="8.85546875" style="147" customWidth="1"/>
    <col min="9474" max="9474" width="12.28515625" style="147" customWidth="1"/>
    <col min="9475" max="9475" width="44.140625" style="147" customWidth="1"/>
    <col min="9476" max="9476" width="27.7109375" style="147" customWidth="1"/>
    <col min="9477" max="9477" width="91" style="147" customWidth="1"/>
    <col min="9478" max="9727" width="9.140625" style="147"/>
    <col min="9728" max="9728" width="45.28515625" style="147" customWidth="1"/>
    <col min="9729" max="9729" width="8.85546875" style="147" customWidth="1"/>
    <col min="9730" max="9730" width="12.28515625" style="147" customWidth="1"/>
    <col min="9731" max="9731" width="44.140625" style="147" customWidth="1"/>
    <col min="9732" max="9732" width="27.7109375" style="147" customWidth="1"/>
    <col min="9733" max="9733" width="91" style="147" customWidth="1"/>
    <col min="9734" max="9983" width="9.140625" style="147"/>
    <col min="9984" max="9984" width="45.28515625" style="147" customWidth="1"/>
    <col min="9985" max="9985" width="8.85546875" style="147" customWidth="1"/>
    <col min="9986" max="9986" width="12.28515625" style="147" customWidth="1"/>
    <col min="9987" max="9987" width="44.140625" style="147" customWidth="1"/>
    <col min="9988" max="9988" width="27.7109375" style="147" customWidth="1"/>
    <col min="9989" max="9989" width="91" style="147" customWidth="1"/>
    <col min="9990" max="10239" width="9.140625" style="147"/>
    <col min="10240" max="10240" width="45.28515625" style="147" customWidth="1"/>
    <col min="10241" max="10241" width="8.85546875" style="147" customWidth="1"/>
    <col min="10242" max="10242" width="12.28515625" style="147" customWidth="1"/>
    <col min="10243" max="10243" width="44.140625" style="147" customWidth="1"/>
    <col min="10244" max="10244" width="27.7109375" style="147" customWidth="1"/>
    <col min="10245" max="10245" width="91" style="147" customWidth="1"/>
    <col min="10246" max="10495" width="9.140625" style="147"/>
    <col min="10496" max="10496" width="45.28515625" style="147" customWidth="1"/>
    <col min="10497" max="10497" width="8.85546875" style="147" customWidth="1"/>
    <col min="10498" max="10498" width="12.28515625" style="147" customWidth="1"/>
    <col min="10499" max="10499" width="44.140625" style="147" customWidth="1"/>
    <col min="10500" max="10500" width="27.7109375" style="147" customWidth="1"/>
    <col min="10501" max="10501" width="91" style="147" customWidth="1"/>
    <col min="10502" max="10751" width="9.140625" style="147"/>
    <col min="10752" max="10752" width="45.28515625" style="147" customWidth="1"/>
    <col min="10753" max="10753" width="8.85546875" style="147" customWidth="1"/>
    <col min="10754" max="10754" width="12.28515625" style="147" customWidth="1"/>
    <col min="10755" max="10755" width="44.140625" style="147" customWidth="1"/>
    <col min="10756" max="10756" width="27.7109375" style="147" customWidth="1"/>
    <col min="10757" max="10757" width="91" style="147" customWidth="1"/>
    <col min="10758" max="11007" width="9.140625" style="147"/>
    <col min="11008" max="11008" width="45.28515625" style="147" customWidth="1"/>
    <col min="11009" max="11009" width="8.85546875" style="147" customWidth="1"/>
    <col min="11010" max="11010" width="12.28515625" style="147" customWidth="1"/>
    <col min="11011" max="11011" width="44.140625" style="147" customWidth="1"/>
    <col min="11012" max="11012" width="27.7109375" style="147" customWidth="1"/>
    <col min="11013" max="11013" width="91" style="147" customWidth="1"/>
    <col min="11014" max="11263" width="9.140625" style="147"/>
    <col min="11264" max="11264" width="45.28515625" style="147" customWidth="1"/>
    <col min="11265" max="11265" width="8.85546875" style="147" customWidth="1"/>
    <col min="11266" max="11266" width="12.28515625" style="147" customWidth="1"/>
    <col min="11267" max="11267" width="44.140625" style="147" customWidth="1"/>
    <col min="11268" max="11268" width="27.7109375" style="147" customWidth="1"/>
    <col min="11269" max="11269" width="91" style="147" customWidth="1"/>
    <col min="11270" max="11519" width="9.140625" style="147"/>
    <col min="11520" max="11520" width="45.28515625" style="147" customWidth="1"/>
    <col min="11521" max="11521" width="8.85546875" style="147" customWidth="1"/>
    <col min="11522" max="11522" width="12.28515625" style="147" customWidth="1"/>
    <col min="11523" max="11523" width="44.140625" style="147" customWidth="1"/>
    <col min="11524" max="11524" width="27.7109375" style="147" customWidth="1"/>
    <col min="11525" max="11525" width="91" style="147" customWidth="1"/>
    <col min="11526" max="11775" width="9.140625" style="147"/>
    <col min="11776" max="11776" width="45.28515625" style="147" customWidth="1"/>
    <col min="11777" max="11777" width="8.85546875" style="147" customWidth="1"/>
    <col min="11778" max="11778" width="12.28515625" style="147" customWidth="1"/>
    <col min="11779" max="11779" width="44.140625" style="147" customWidth="1"/>
    <col min="11780" max="11780" width="27.7109375" style="147" customWidth="1"/>
    <col min="11781" max="11781" width="91" style="147" customWidth="1"/>
    <col min="11782" max="12031" width="9.140625" style="147"/>
    <col min="12032" max="12032" width="45.28515625" style="147" customWidth="1"/>
    <col min="12033" max="12033" width="8.85546875" style="147" customWidth="1"/>
    <col min="12034" max="12034" width="12.28515625" style="147" customWidth="1"/>
    <col min="12035" max="12035" width="44.140625" style="147" customWidth="1"/>
    <col min="12036" max="12036" width="27.7109375" style="147" customWidth="1"/>
    <col min="12037" max="12037" width="91" style="147" customWidth="1"/>
    <col min="12038" max="12287" width="9.140625" style="147"/>
    <col min="12288" max="12288" width="45.28515625" style="147" customWidth="1"/>
    <col min="12289" max="12289" width="8.85546875" style="147" customWidth="1"/>
    <col min="12290" max="12290" width="12.28515625" style="147" customWidth="1"/>
    <col min="12291" max="12291" width="44.140625" style="147" customWidth="1"/>
    <col min="12292" max="12292" width="27.7109375" style="147" customWidth="1"/>
    <col min="12293" max="12293" width="91" style="147" customWidth="1"/>
    <col min="12294" max="12543" width="9.140625" style="147"/>
    <col min="12544" max="12544" width="45.28515625" style="147" customWidth="1"/>
    <col min="12545" max="12545" width="8.85546875" style="147" customWidth="1"/>
    <col min="12546" max="12546" width="12.28515625" style="147" customWidth="1"/>
    <col min="12547" max="12547" width="44.140625" style="147" customWidth="1"/>
    <col min="12548" max="12548" width="27.7109375" style="147" customWidth="1"/>
    <col min="12549" max="12549" width="91" style="147" customWidth="1"/>
    <col min="12550" max="12799" width="9.140625" style="147"/>
    <col min="12800" max="12800" width="45.28515625" style="147" customWidth="1"/>
    <col min="12801" max="12801" width="8.85546875" style="147" customWidth="1"/>
    <col min="12802" max="12802" width="12.28515625" style="147" customWidth="1"/>
    <col min="12803" max="12803" width="44.140625" style="147" customWidth="1"/>
    <col min="12804" max="12804" width="27.7109375" style="147" customWidth="1"/>
    <col min="12805" max="12805" width="91" style="147" customWidth="1"/>
    <col min="12806" max="13055" width="9.140625" style="147"/>
    <col min="13056" max="13056" width="45.28515625" style="147" customWidth="1"/>
    <col min="13057" max="13057" width="8.85546875" style="147" customWidth="1"/>
    <col min="13058" max="13058" width="12.28515625" style="147" customWidth="1"/>
    <col min="13059" max="13059" width="44.140625" style="147" customWidth="1"/>
    <col min="13060" max="13060" width="27.7109375" style="147" customWidth="1"/>
    <col min="13061" max="13061" width="91" style="147" customWidth="1"/>
    <col min="13062" max="13311" width="9.140625" style="147"/>
    <col min="13312" max="13312" width="45.28515625" style="147" customWidth="1"/>
    <col min="13313" max="13313" width="8.85546875" style="147" customWidth="1"/>
    <col min="13314" max="13314" width="12.28515625" style="147" customWidth="1"/>
    <col min="13315" max="13315" width="44.140625" style="147" customWidth="1"/>
    <col min="13316" max="13316" width="27.7109375" style="147" customWidth="1"/>
    <col min="13317" max="13317" width="91" style="147" customWidth="1"/>
    <col min="13318" max="13567" width="9.140625" style="147"/>
    <col min="13568" max="13568" width="45.28515625" style="147" customWidth="1"/>
    <col min="13569" max="13569" width="8.85546875" style="147" customWidth="1"/>
    <col min="13570" max="13570" width="12.28515625" style="147" customWidth="1"/>
    <col min="13571" max="13571" width="44.140625" style="147" customWidth="1"/>
    <col min="13572" max="13572" width="27.7109375" style="147" customWidth="1"/>
    <col min="13573" max="13573" width="91" style="147" customWidth="1"/>
    <col min="13574" max="13823" width="9.140625" style="147"/>
    <col min="13824" max="13824" width="45.28515625" style="147" customWidth="1"/>
    <col min="13825" max="13825" width="8.85546875" style="147" customWidth="1"/>
    <col min="13826" max="13826" width="12.28515625" style="147" customWidth="1"/>
    <col min="13827" max="13827" width="44.140625" style="147" customWidth="1"/>
    <col min="13828" max="13828" width="27.7109375" style="147" customWidth="1"/>
    <col min="13829" max="13829" width="91" style="147" customWidth="1"/>
    <col min="13830" max="14079" width="9.140625" style="147"/>
    <col min="14080" max="14080" width="45.28515625" style="147" customWidth="1"/>
    <col min="14081" max="14081" width="8.85546875" style="147" customWidth="1"/>
    <col min="14082" max="14082" width="12.28515625" style="147" customWidth="1"/>
    <col min="14083" max="14083" width="44.140625" style="147" customWidth="1"/>
    <col min="14084" max="14084" width="27.7109375" style="147" customWidth="1"/>
    <col min="14085" max="14085" width="91" style="147" customWidth="1"/>
    <col min="14086" max="14335" width="9.140625" style="147"/>
    <col min="14336" max="14336" width="45.28515625" style="147" customWidth="1"/>
    <col min="14337" max="14337" width="8.85546875" style="147" customWidth="1"/>
    <col min="14338" max="14338" width="12.28515625" style="147" customWidth="1"/>
    <col min="14339" max="14339" width="44.140625" style="147" customWidth="1"/>
    <col min="14340" max="14340" width="27.7109375" style="147" customWidth="1"/>
    <col min="14341" max="14341" width="91" style="147" customWidth="1"/>
    <col min="14342" max="14591" width="9.140625" style="147"/>
    <col min="14592" max="14592" width="45.28515625" style="147" customWidth="1"/>
    <col min="14593" max="14593" width="8.85546875" style="147" customWidth="1"/>
    <col min="14594" max="14594" width="12.28515625" style="147" customWidth="1"/>
    <col min="14595" max="14595" width="44.140625" style="147" customWidth="1"/>
    <col min="14596" max="14596" width="27.7109375" style="147" customWidth="1"/>
    <col min="14597" max="14597" width="91" style="147" customWidth="1"/>
    <col min="14598" max="14847" width="9.140625" style="147"/>
    <col min="14848" max="14848" width="45.28515625" style="147" customWidth="1"/>
    <col min="14849" max="14849" width="8.85546875" style="147" customWidth="1"/>
    <col min="14850" max="14850" width="12.28515625" style="147" customWidth="1"/>
    <col min="14851" max="14851" width="44.140625" style="147" customWidth="1"/>
    <col min="14852" max="14852" width="27.7109375" style="147" customWidth="1"/>
    <col min="14853" max="14853" width="91" style="147" customWidth="1"/>
    <col min="14854" max="15103" width="9.140625" style="147"/>
    <col min="15104" max="15104" width="45.28515625" style="147" customWidth="1"/>
    <col min="15105" max="15105" width="8.85546875" style="147" customWidth="1"/>
    <col min="15106" max="15106" width="12.28515625" style="147" customWidth="1"/>
    <col min="15107" max="15107" width="44.140625" style="147" customWidth="1"/>
    <col min="15108" max="15108" width="27.7109375" style="147" customWidth="1"/>
    <col min="15109" max="15109" width="91" style="147" customWidth="1"/>
    <col min="15110" max="15359" width="9.140625" style="147"/>
    <col min="15360" max="15360" width="45.28515625" style="147" customWidth="1"/>
    <col min="15361" max="15361" width="8.85546875" style="147" customWidth="1"/>
    <col min="15362" max="15362" width="12.28515625" style="147" customWidth="1"/>
    <col min="15363" max="15363" width="44.140625" style="147" customWidth="1"/>
    <col min="15364" max="15364" width="27.7109375" style="147" customWidth="1"/>
    <col min="15365" max="15365" width="91" style="147" customWidth="1"/>
    <col min="15366" max="15615" width="9.140625" style="147"/>
    <col min="15616" max="15616" width="45.28515625" style="147" customWidth="1"/>
    <col min="15617" max="15617" width="8.85546875" style="147" customWidth="1"/>
    <col min="15618" max="15618" width="12.28515625" style="147" customWidth="1"/>
    <col min="15619" max="15619" width="44.140625" style="147" customWidth="1"/>
    <col min="15620" max="15620" width="27.7109375" style="147" customWidth="1"/>
    <col min="15621" max="15621" width="91" style="147" customWidth="1"/>
    <col min="15622" max="15871" width="9.140625" style="147"/>
    <col min="15872" max="15872" width="45.28515625" style="147" customWidth="1"/>
    <col min="15873" max="15873" width="8.85546875" style="147" customWidth="1"/>
    <col min="15874" max="15874" width="12.28515625" style="147" customWidth="1"/>
    <col min="15875" max="15875" width="44.140625" style="147" customWidth="1"/>
    <col min="15876" max="15876" width="27.7109375" style="147" customWidth="1"/>
    <col min="15877" max="15877" width="91" style="147" customWidth="1"/>
    <col min="15878" max="16127" width="9.140625" style="147"/>
    <col min="16128" max="16128" width="45.28515625" style="147" customWidth="1"/>
    <col min="16129" max="16129" width="8.85546875" style="147" customWidth="1"/>
    <col min="16130" max="16130" width="12.28515625" style="147" customWidth="1"/>
    <col min="16131" max="16131" width="44.140625" style="147" customWidth="1"/>
    <col min="16132" max="16132" width="27.7109375" style="147" customWidth="1"/>
    <col min="16133" max="16133" width="91" style="147" customWidth="1"/>
    <col min="16134" max="16384" width="9.140625" style="147"/>
  </cols>
  <sheetData>
    <row r="1" spans="1:9" ht="32.25" customHeight="1">
      <c r="A1" s="79" t="s">
        <v>126</v>
      </c>
      <c r="B1" s="395" t="s">
        <v>163</v>
      </c>
      <c r="C1" s="395"/>
      <c r="D1" s="395"/>
      <c r="E1" s="395"/>
    </row>
    <row r="2" spans="1:9">
      <c r="A2" s="79">
        <v>1</v>
      </c>
      <c r="B2" s="80" t="s">
        <v>127</v>
      </c>
      <c r="C2" s="81" t="s">
        <v>20</v>
      </c>
      <c r="D2" s="82" t="s">
        <v>2</v>
      </c>
      <c r="E2" s="159" t="s">
        <v>128</v>
      </c>
    </row>
    <row r="3" spans="1:9" s="148" customFormat="1">
      <c r="A3" s="97">
        <f>1+A2</f>
        <v>2</v>
      </c>
      <c r="B3" s="98" t="s">
        <v>164</v>
      </c>
      <c r="C3" s="99" t="s">
        <v>10</v>
      </c>
      <c r="D3" s="100">
        <v>98</v>
      </c>
      <c r="E3" s="160">
        <v>98</v>
      </c>
    </row>
    <row r="4" spans="1:9" s="148" customFormat="1">
      <c r="A4" s="64">
        <f t="shared" ref="A4:A67" si="0">1+A3</f>
        <v>3</v>
      </c>
      <c r="B4" s="65" t="s">
        <v>165</v>
      </c>
      <c r="C4" s="68" t="s">
        <v>10</v>
      </c>
      <c r="D4" s="67">
        <v>47.2</v>
      </c>
      <c r="E4" s="161">
        <v>47.2</v>
      </c>
      <c r="F4" s="149"/>
      <c r="G4" s="149"/>
      <c r="H4" s="149"/>
      <c r="I4" s="149"/>
    </row>
    <row r="5" spans="1:9" s="148" customFormat="1">
      <c r="A5" s="64">
        <f t="shared" si="0"/>
        <v>4</v>
      </c>
      <c r="B5" s="65"/>
      <c r="C5" s="68"/>
      <c r="D5" s="67"/>
      <c r="E5" s="161"/>
      <c r="F5" s="149"/>
      <c r="G5" s="149"/>
      <c r="H5" s="149"/>
      <c r="I5" s="149"/>
    </row>
    <row r="6" spans="1:9" s="148" customFormat="1">
      <c r="A6" s="64">
        <f t="shared" si="0"/>
        <v>5</v>
      </c>
      <c r="B6" s="65" t="s">
        <v>166</v>
      </c>
      <c r="C6" s="68" t="s">
        <v>10</v>
      </c>
      <c r="D6" s="67">
        <f>2.51*3</f>
        <v>7.5299999999999994</v>
      </c>
      <c r="E6" s="161" t="s">
        <v>393</v>
      </c>
      <c r="F6" s="149"/>
      <c r="G6" s="149"/>
      <c r="H6" s="149"/>
      <c r="I6" s="149"/>
    </row>
    <row r="7" spans="1:9" s="148" customFormat="1">
      <c r="A7" s="64">
        <f t="shared" si="0"/>
        <v>6</v>
      </c>
      <c r="B7" s="65" t="s">
        <v>167</v>
      </c>
      <c r="C7" s="68" t="s">
        <v>10</v>
      </c>
      <c r="D7" s="104">
        <v>7.53</v>
      </c>
      <c r="E7" s="162">
        <v>7.53</v>
      </c>
      <c r="F7" s="149"/>
      <c r="G7" s="149"/>
      <c r="H7" s="149"/>
      <c r="I7" s="149"/>
    </row>
    <row r="8" spans="1:9" s="148" customFormat="1">
      <c r="A8" s="64">
        <f t="shared" si="0"/>
        <v>7</v>
      </c>
      <c r="B8" s="65" t="s">
        <v>168</v>
      </c>
      <c r="C8" s="68" t="s">
        <v>10</v>
      </c>
      <c r="D8" s="67">
        <f>1.2*2.3*15</f>
        <v>41.4</v>
      </c>
      <c r="E8" s="161" t="s">
        <v>394</v>
      </c>
      <c r="F8" s="149"/>
      <c r="G8" s="149"/>
      <c r="H8" s="149"/>
      <c r="I8" s="149"/>
    </row>
    <row r="9" spans="1:9" s="148" customFormat="1">
      <c r="A9" s="64">
        <f t="shared" si="0"/>
        <v>8</v>
      </c>
      <c r="B9" s="65" t="s">
        <v>169</v>
      </c>
      <c r="C9" s="68" t="s">
        <v>10</v>
      </c>
      <c r="D9" s="67">
        <v>41.4</v>
      </c>
      <c r="E9" s="161">
        <v>41.4</v>
      </c>
      <c r="F9" s="149"/>
      <c r="G9" s="149"/>
      <c r="H9" s="149"/>
      <c r="I9" s="149"/>
    </row>
    <row r="10" spans="1:9" s="148" customFormat="1">
      <c r="A10" s="64">
        <f t="shared" si="0"/>
        <v>9</v>
      </c>
      <c r="B10" s="65" t="s">
        <v>170</v>
      </c>
      <c r="C10" s="68" t="s">
        <v>130</v>
      </c>
      <c r="D10" s="67">
        <v>11</v>
      </c>
      <c r="E10" s="161">
        <v>11</v>
      </c>
      <c r="F10" s="149"/>
      <c r="G10" s="149"/>
      <c r="H10" s="149"/>
      <c r="I10" s="149"/>
    </row>
    <row r="11" spans="1:9" s="148" customFormat="1">
      <c r="A11" s="64">
        <f t="shared" si="0"/>
        <v>10</v>
      </c>
      <c r="B11" s="65" t="s">
        <v>171</v>
      </c>
      <c r="C11" s="68" t="s">
        <v>10</v>
      </c>
      <c r="D11" s="67">
        <f>1.97*(0.6*3+0.7*1+0.8*4+0.9*2)+0.8*2*1</f>
        <v>16.375</v>
      </c>
      <c r="E11" s="161" t="s">
        <v>395</v>
      </c>
      <c r="F11" s="149"/>
      <c r="G11" s="149"/>
      <c r="H11" s="149"/>
      <c r="I11" s="149"/>
    </row>
    <row r="12" spans="1:9" s="148" customFormat="1">
      <c r="A12" s="64">
        <f t="shared" si="0"/>
        <v>11</v>
      </c>
      <c r="B12" s="65" t="s">
        <v>208</v>
      </c>
      <c r="C12" s="68" t="s">
        <v>10</v>
      </c>
      <c r="D12" s="67">
        <v>10</v>
      </c>
      <c r="E12" s="161">
        <v>10</v>
      </c>
      <c r="F12" s="149"/>
      <c r="G12" s="149"/>
      <c r="H12" s="149"/>
      <c r="I12" s="149"/>
    </row>
    <row r="13" spans="1:9" s="148" customFormat="1" ht="30">
      <c r="A13" s="64">
        <f t="shared" si="0"/>
        <v>12</v>
      </c>
      <c r="B13" s="65" t="s">
        <v>172</v>
      </c>
      <c r="C13" s="68" t="s">
        <v>10</v>
      </c>
      <c r="D13" s="67">
        <f>3.3*(1.59+2.31+1.99+1.48+0.5*2+6.2)-0.6*1.97*2-0.8*1.97</f>
        <v>44.140999999999998</v>
      </c>
      <c r="E13" s="161" t="s">
        <v>396</v>
      </c>
      <c r="F13" s="149"/>
      <c r="G13" s="149"/>
      <c r="H13" s="149"/>
      <c r="I13" s="149"/>
    </row>
    <row r="14" spans="1:9" s="148" customFormat="1" ht="30">
      <c r="A14" s="64">
        <f t="shared" si="0"/>
        <v>13</v>
      </c>
      <c r="B14" s="65" t="s">
        <v>173</v>
      </c>
      <c r="C14" s="68" t="s">
        <v>10</v>
      </c>
      <c r="D14" s="67">
        <f>6.2*3.06+3.3*(4.1+1.05+6.95+4.65+1.52)-(0.8*1.97*4+0.9*1.97+0.7*1.97)+0.9*1.1</f>
        <v>70.796999999999997</v>
      </c>
      <c r="E14" s="161" t="s">
        <v>397</v>
      </c>
      <c r="F14" s="149"/>
      <c r="G14" s="149"/>
      <c r="H14" s="149"/>
      <c r="I14" s="149"/>
    </row>
    <row r="15" spans="1:9" s="148" customFormat="1">
      <c r="A15" s="64">
        <f t="shared" si="0"/>
        <v>14</v>
      </c>
      <c r="B15" s="65" t="s">
        <v>183</v>
      </c>
      <c r="C15" s="68" t="s">
        <v>10</v>
      </c>
      <c r="D15" s="67">
        <f>46.75*0.1</f>
        <v>4.6749999999999998</v>
      </c>
      <c r="E15" s="161" t="s">
        <v>398</v>
      </c>
      <c r="F15" s="149"/>
      <c r="G15" s="149"/>
      <c r="H15" s="149"/>
      <c r="I15" s="149"/>
    </row>
    <row r="16" spans="1:9" s="148" customFormat="1">
      <c r="A16" s="64">
        <f t="shared" si="0"/>
        <v>15</v>
      </c>
      <c r="B16" s="65" t="s">
        <v>184</v>
      </c>
      <c r="C16" s="68" t="s">
        <v>10</v>
      </c>
      <c r="D16" s="67">
        <v>4.68</v>
      </c>
      <c r="E16" s="161">
        <v>4.68</v>
      </c>
      <c r="F16" s="149"/>
      <c r="G16" s="149"/>
      <c r="H16" s="149"/>
      <c r="I16" s="149"/>
    </row>
    <row r="17" spans="1:9" s="148" customFormat="1">
      <c r="A17" s="64">
        <f t="shared" si="0"/>
        <v>16</v>
      </c>
      <c r="B17" s="65" t="s">
        <v>174</v>
      </c>
      <c r="C17" s="68" t="s">
        <v>10</v>
      </c>
      <c r="D17" s="67">
        <v>31.72</v>
      </c>
      <c r="E17" s="161">
        <v>31.72</v>
      </c>
      <c r="F17" s="149"/>
      <c r="G17" s="149"/>
      <c r="H17" s="149"/>
      <c r="I17" s="149"/>
    </row>
    <row r="18" spans="1:9" s="148" customFormat="1">
      <c r="A18" s="64">
        <f t="shared" si="0"/>
        <v>17</v>
      </c>
      <c r="B18" s="65" t="s">
        <v>176</v>
      </c>
      <c r="C18" s="68" t="s">
        <v>10</v>
      </c>
      <c r="D18" s="67">
        <f>1.762*2.2+2.85*2.2-0.8*1.97*2</f>
        <v>6.9943999999999997</v>
      </c>
      <c r="E18" s="161" t="s">
        <v>399</v>
      </c>
      <c r="F18" s="149"/>
      <c r="G18" s="149"/>
      <c r="H18" s="149"/>
      <c r="I18" s="149"/>
    </row>
    <row r="19" spans="1:9" s="148" customFormat="1">
      <c r="A19" s="64">
        <f t="shared" si="0"/>
        <v>18</v>
      </c>
      <c r="B19" s="65" t="s">
        <v>175</v>
      </c>
      <c r="C19" s="68" t="s">
        <v>10</v>
      </c>
      <c r="D19" s="67">
        <f>3.3*(6.2+3.08+4.44)-0.8*1.97*2</f>
        <v>42.124000000000002</v>
      </c>
      <c r="E19" s="161" t="s">
        <v>400</v>
      </c>
      <c r="F19" s="149"/>
      <c r="G19" s="149"/>
      <c r="H19" s="149"/>
      <c r="I19" s="149"/>
    </row>
    <row r="20" spans="1:9" s="148" customFormat="1">
      <c r="A20" s="64">
        <f t="shared" si="0"/>
        <v>19</v>
      </c>
      <c r="B20" s="65" t="s">
        <v>192</v>
      </c>
      <c r="C20" s="68" t="s">
        <v>129</v>
      </c>
      <c r="D20" s="67">
        <f>3.3*3+1.97*2</f>
        <v>13.839999999999998</v>
      </c>
      <c r="E20" s="161" t="s">
        <v>401</v>
      </c>
      <c r="F20" s="149"/>
      <c r="G20" s="149"/>
      <c r="H20" s="149"/>
      <c r="I20" s="149"/>
    </row>
    <row r="21" spans="1:9" s="148" customFormat="1" ht="30">
      <c r="A21" s="64">
        <f t="shared" si="0"/>
        <v>20</v>
      </c>
      <c r="B21" s="65" t="s">
        <v>191</v>
      </c>
      <c r="C21" s="68" t="s">
        <v>129</v>
      </c>
      <c r="D21" s="67">
        <f>3.3*6</f>
        <v>19.799999999999997</v>
      </c>
      <c r="E21" s="161" t="s">
        <v>402</v>
      </c>
      <c r="F21" s="149"/>
      <c r="G21" s="149"/>
      <c r="H21" s="149"/>
      <c r="I21" s="149"/>
    </row>
    <row r="22" spans="1:9" s="148" customFormat="1">
      <c r="A22" s="64">
        <f t="shared" si="0"/>
        <v>21</v>
      </c>
      <c r="B22" s="65" t="s">
        <v>179</v>
      </c>
      <c r="C22" s="68" t="s">
        <v>10</v>
      </c>
      <c r="D22" s="104">
        <f>0.9*1.97</f>
        <v>1.7729999999999999</v>
      </c>
      <c r="E22" s="162" t="s">
        <v>403</v>
      </c>
      <c r="F22" s="149"/>
      <c r="G22" s="149"/>
      <c r="H22" s="149"/>
      <c r="I22" s="149"/>
    </row>
    <row r="23" spans="1:9" s="148" customFormat="1">
      <c r="A23" s="64">
        <f t="shared" si="0"/>
        <v>22</v>
      </c>
      <c r="B23" s="65" t="s">
        <v>177</v>
      </c>
      <c r="C23" s="68" t="s">
        <v>10</v>
      </c>
      <c r="D23" s="67">
        <f>(1.44+0.73)*2.2</f>
        <v>4.774</v>
      </c>
      <c r="E23" s="161" t="s">
        <v>404</v>
      </c>
      <c r="F23" s="149"/>
      <c r="G23" s="149"/>
      <c r="H23" s="149"/>
      <c r="I23" s="149"/>
    </row>
    <row r="24" spans="1:9" s="148" customFormat="1">
      <c r="A24" s="64">
        <f t="shared" si="0"/>
        <v>23</v>
      </c>
      <c r="B24" s="65" t="s">
        <v>178</v>
      </c>
      <c r="C24" s="68" t="s">
        <v>130</v>
      </c>
      <c r="D24" s="67">
        <v>2</v>
      </c>
      <c r="E24" s="161">
        <v>2</v>
      </c>
      <c r="F24" s="149"/>
      <c r="G24" s="149"/>
      <c r="H24" s="149"/>
      <c r="I24" s="149"/>
    </row>
    <row r="25" spans="1:9" s="148" customFormat="1">
      <c r="A25" s="64">
        <f t="shared" si="0"/>
        <v>24</v>
      </c>
      <c r="B25" s="65" t="s">
        <v>180</v>
      </c>
      <c r="C25" s="68" t="s">
        <v>10</v>
      </c>
      <c r="D25" s="67">
        <f>2.2*(8.2+10.2+3.38+1.8+2.61+3.87)+1.5*2.17</f>
        <v>69.387</v>
      </c>
      <c r="E25" s="161" t="s">
        <v>405</v>
      </c>
      <c r="F25" s="149"/>
      <c r="G25" s="149"/>
      <c r="H25" s="149"/>
      <c r="I25" s="149"/>
    </row>
    <row r="26" spans="1:9" s="148" customFormat="1" ht="45">
      <c r="A26" s="64">
        <f t="shared" si="0"/>
        <v>25</v>
      </c>
      <c r="B26" s="76" t="s">
        <v>280</v>
      </c>
      <c r="C26" s="78" t="s">
        <v>129</v>
      </c>
      <c r="D26" s="77">
        <f>(8.2+10.2+3.38+1.8+2.61+3.87+2.2*8)+2.17+2*1.5</f>
        <v>52.83</v>
      </c>
      <c r="E26" s="163" t="s">
        <v>406</v>
      </c>
      <c r="F26" s="149"/>
      <c r="G26" s="149"/>
      <c r="H26" s="149"/>
      <c r="I26" s="149"/>
    </row>
    <row r="27" spans="1:9" s="148" customFormat="1">
      <c r="A27" s="64">
        <f t="shared" si="0"/>
        <v>26</v>
      </c>
      <c r="B27" s="76" t="s">
        <v>181</v>
      </c>
      <c r="C27" s="68" t="s">
        <v>10</v>
      </c>
      <c r="D27" s="77">
        <f>6.2*3.33-0.8*1.97</f>
        <v>19.07</v>
      </c>
      <c r="E27" s="163" t="s">
        <v>407</v>
      </c>
      <c r="F27" s="149"/>
      <c r="G27" s="149"/>
      <c r="H27" s="149"/>
      <c r="I27" s="149"/>
    </row>
    <row r="28" spans="1:9" s="148" customFormat="1">
      <c r="A28" s="64">
        <f t="shared" si="0"/>
        <v>27</v>
      </c>
      <c r="B28" s="69" t="s">
        <v>182</v>
      </c>
      <c r="C28" s="70" t="s">
        <v>129</v>
      </c>
      <c r="D28" s="71">
        <v>46.75</v>
      </c>
      <c r="E28" s="142">
        <v>46.75</v>
      </c>
    </row>
    <row r="29" spans="1:9" s="148" customFormat="1" ht="30">
      <c r="A29" s="64">
        <f t="shared" si="0"/>
        <v>28</v>
      </c>
      <c r="B29" s="72" t="s">
        <v>185</v>
      </c>
      <c r="C29" s="73" t="s">
        <v>6</v>
      </c>
      <c r="D29" s="71">
        <v>46.8</v>
      </c>
      <c r="E29" s="142">
        <v>46.8</v>
      </c>
      <c r="F29" s="150"/>
    </row>
    <row r="30" spans="1:9" s="148" customFormat="1">
      <c r="A30" s="64">
        <f t="shared" si="0"/>
        <v>29</v>
      </c>
      <c r="B30" s="72" t="s">
        <v>186</v>
      </c>
      <c r="C30" s="70" t="s">
        <v>6</v>
      </c>
      <c r="D30" s="71">
        <v>46.8</v>
      </c>
      <c r="E30" s="142">
        <v>46.8</v>
      </c>
    </row>
    <row r="31" spans="1:9" s="148" customFormat="1" ht="30">
      <c r="A31" s="64">
        <f t="shared" si="0"/>
        <v>30</v>
      </c>
      <c r="B31" s="72" t="s">
        <v>187</v>
      </c>
      <c r="C31" s="73" t="s">
        <v>11</v>
      </c>
      <c r="D31" s="71">
        <v>1</v>
      </c>
      <c r="E31" s="142">
        <v>1</v>
      </c>
    </row>
    <row r="32" spans="1:9" s="148" customFormat="1">
      <c r="A32" s="64">
        <f t="shared" si="0"/>
        <v>31</v>
      </c>
      <c r="B32" s="72" t="s">
        <v>188</v>
      </c>
      <c r="C32" s="68" t="s">
        <v>11</v>
      </c>
      <c r="D32" s="67">
        <v>1</v>
      </c>
      <c r="E32" s="161">
        <v>1</v>
      </c>
    </row>
    <row r="33" spans="1:6" s="148" customFormat="1">
      <c r="A33" s="64">
        <f t="shared" si="0"/>
        <v>32</v>
      </c>
      <c r="B33" s="72" t="s">
        <v>189</v>
      </c>
      <c r="C33" s="68" t="s">
        <v>129</v>
      </c>
      <c r="D33" s="67">
        <f>(13.305+0.15+2.3+6.2+0.3)*(0.7+0.485)</f>
        <v>26.372174999999999</v>
      </c>
      <c r="E33" s="161" t="s">
        <v>408</v>
      </c>
    </row>
    <row r="34" spans="1:6" s="148" customFormat="1">
      <c r="A34" s="64">
        <f t="shared" si="0"/>
        <v>33</v>
      </c>
      <c r="B34" s="76" t="s">
        <v>190</v>
      </c>
      <c r="C34" s="68" t="s">
        <v>10</v>
      </c>
      <c r="D34" s="67">
        <v>32.82</v>
      </c>
      <c r="E34" s="161">
        <v>32.82</v>
      </c>
    </row>
    <row r="35" spans="1:6" s="148" customFormat="1">
      <c r="A35" s="64">
        <f t="shared" si="0"/>
        <v>34</v>
      </c>
      <c r="B35" s="76" t="s">
        <v>297</v>
      </c>
      <c r="C35" s="78" t="s">
        <v>129</v>
      </c>
      <c r="D35" s="77">
        <f>36.53+7.83+16.51+9.24</f>
        <v>70.11</v>
      </c>
      <c r="E35" s="163" t="s">
        <v>409</v>
      </c>
    </row>
    <row r="36" spans="1:6" s="148" customFormat="1" ht="30">
      <c r="A36" s="64">
        <f t="shared" si="0"/>
        <v>35</v>
      </c>
      <c r="B36" s="114" t="s">
        <v>301</v>
      </c>
      <c r="C36" s="74" t="s">
        <v>130</v>
      </c>
      <c r="D36" s="77">
        <v>2</v>
      </c>
      <c r="E36" s="163">
        <v>2</v>
      </c>
    </row>
    <row r="37" spans="1:6" s="148" customFormat="1" ht="30">
      <c r="A37" s="64">
        <f t="shared" si="0"/>
        <v>36</v>
      </c>
      <c r="B37" s="114" t="s">
        <v>193</v>
      </c>
      <c r="C37" s="74" t="s">
        <v>6</v>
      </c>
      <c r="D37" s="77">
        <f>1*2+2*4+0.8+1.97*2+3.3*16</f>
        <v>67.539999999999992</v>
      </c>
      <c r="E37" s="163" t="s">
        <v>410</v>
      </c>
    </row>
    <row r="38" spans="1:6" s="148" customFormat="1">
      <c r="A38" s="64">
        <f t="shared" si="0"/>
        <v>37</v>
      </c>
      <c r="B38" s="72" t="s">
        <v>194</v>
      </c>
      <c r="C38" s="74" t="s">
        <v>10</v>
      </c>
      <c r="D38" s="67">
        <f>14.9+84+99.1</f>
        <v>198</v>
      </c>
      <c r="E38" s="161" t="s">
        <v>411</v>
      </c>
    </row>
    <row r="39" spans="1:6" s="148" customFormat="1">
      <c r="A39" s="64">
        <f t="shared" si="0"/>
        <v>38</v>
      </c>
      <c r="B39" s="72" t="s">
        <v>195</v>
      </c>
      <c r="C39" s="74" t="s">
        <v>10</v>
      </c>
      <c r="D39" s="67">
        <f>14.9+84</f>
        <v>98.9</v>
      </c>
      <c r="E39" s="161" t="s">
        <v>412</v>
      </c>
    </row>
    <row r="40" spans="1:6" s="148" customFormat="1" ht="75">
      <c r="A40" s="64">
        <f t="shared" si="0"/>
        <v>39</v>
      </c>
      <c r="B40" s="72" t="s">
        <v>198</v>
      </c>
      <c r="C40" s="74" t="s">
        <v>10</v>
      </c>
      <c r="D40" s="104">
        <f>(3.3*30.81-0.8*2*2-0.9*2-7.53)+(3.33*(6.2+13.305*2)-1.2*2.3*8)+(1.1*(1.945+1.105+0.9+1.1+0.6+1.49+0.9+1.44))+(3.33*(15.55+6.44)*2-1.2*2.3*7)+(0.25*15*(1.2+2.3*2))</f>
        <v>335.63170000000002</v>
      </c>
      <c r="E40" s="162" t="s">
        <v>413</v>
      </c>
    </row>
    <row r="41" spans="1:6" s="148" customFormat="1" ht="60">
      <c r="A41" s="64">
        <f t="shared" si="0"/>
        <v>40</v>
      </c>
      <c r="B41" s="72" t="s">
        <v>196</v>
      </c>
      <c r="C41" s="74" t="s">
        <v>10</v>
      </c>
      <c r="D41" s="67">
        <f>(3.3*30.81-0.8*2*2-0.9*2-7.53)+3.3*(6.2+13.305*2)-1.2*2.3*8+1.1*(1.945+1.105+0.9+1.1+0.6+1.49+0.9+1.44)+0.25*8*(1.2+2.3*2)</f>
        <v>197.364</v>
      </c>
      <c r="E41" s="161" t="s">
        <v>414</v>
      </c>
    </row>
    <row r="42" spans="1:6" s="148" customFormat="1" ht="30">
      <c r="A42" s="64">
        <f t="shared" si="0"/>
        <v>41</v>
      </c>
      <c r="B42" s="76" t="s">
        <v>197</v>
      </c>
      <c r="C42" s="68" t="s">
        <v>10</v>
      </c>
      <c r="D42" s="75">
        <f>1.1*(5.58+6.26+12.49)+3.33*(6.2+4.54+0.52)-0.8*1.97*2</f>
        <v>61.106800000000007</v>
      </c>
      <c r="E42" s="164" t="s">
        <v>415</v>
      </c>
    </row>
    <row r="43" spans="1:6" s="148" customFormat="1" ht="45">
      <c r="A43" s="64">
        <f t="shared" si="0"/>
        <v>42</v>
      </c>
      <c r="B43" s="65" t="s">
        <v>199</v>
      </c>
      <c r="C43" s="106" t="s">
        <v>10</v>
      </c>
      <c r="D43" s="105">
        <f>(198+32.82)+(335.63+15*1.2*2.3)+(6.2*3.06*2)</f>
        <v>645.79399999999987</v>
      </c>
      <c r="E43" s="165" t="s">
        <v>416</v>
      </c>
    </row>
    <row r="44" spans="1:6" s="148" customFormat="1" ht="30">
      <c r="A44" s="64">
        <f t="shared" si="0"/>
        <v>43</v>
      </c>
      <c r="B44" s="65" t="s">
        <v>200</v>
      </c>
      <c r="C44" s="68" t="s">
        <v>130</v>
      </c>
      <c r="D44" s="75">
        <v>1</v>
      </c>
      <c r="E44" s="164">
        <v>1</v>
      </c>
      <c r="F44" s="150"/>
    </row>
    <row r="45" spans="1:6" s="148" customFormat="1" ht="45">
      <c r="A45" s="64">
        <f t="shared" si="0"/>
        <v>44</v>
      </c>
      <c r="B45" s="76" t="s">
        <v>132</v>
      </c>
      <c r="C45" s="68" t="s">
        <v>10</v>
      </c>
      <c r="D45" s="104">
        <f>15*2*1.2*2.3+2*(6*0.8*1.97+0.9*1.97+0.7*1.97+0.8*2)</f>
        <v>111.21599999999999</v>
      </c>
      <c r="E45" s="162" t="s">
        <v>417</v>
      </c>
    </row>
    <row r="46" spans="1:6" s="148" customFormat="1">
      <c r="A46" s="64">
        <f t="shared" si="0"/>
        <v>45</v>
      </c>
      <c r="B46" s="65" t="s">
        <v>201</v>
      </c>
      <c r="C46" s="68" t="s">
        <v>10</v>
      </c>
      <c r="D46" s="67">
        <f>98+47.2</f>
        <v>145.19999999999999</v>
      </c>
      <c r="E46" s="161" t="s">
        <v>418</v>
      </c>
    </row>
    <row r="47" spans="1:6" s="148" customFormat="1">
      <c r="A47" s="64">
        <f t="shared" si="0"/>
        <v>46</v>
      </c>
      <c r="B47" s="65" t="s">
        <v>202</v>
      </c>
      <c r="C47" s="68" t="s">
        <v>10</v>
      </c>
      <c r="D47" s="67">
        <f>145.2+50</f>
        <v>195.2</v>
      </c>
      <c r="E47" s="161" t="s">
        <v>419</v>
      </c>
    </row>
    <row r="48" spans="1:6" s="148" customFormat="1">
      <c r="A48" s="64">
        <f t="shared" si="0"/>
        <v>47</v>
      </c>
      <c r="B48" s="76"/>
      <c r="C48" s="66"/>
      <c r="D48" s="67"/>
      <c r="E48" s="161"/>
    </row>
    <row r="49" spans="1:5" s="148" customFormat="1">
      <c r="A49" s="64">
        <f t="shared" si="0"/>
        <v>48</v>
      </c>
      <c r="B49" s="107" t="s">
        <v>204</v>
      </c>
      <c r="C49" s="78"/>
      <c r="D49" s="109">
        <v>98</v>
      </c>
      <c r="E49" s="166">
        <v>98</v>
      </c>
    </row>
    <row r="50" spans="1:5" s="148" customFormat="1">
      <c r="A50" s="64">
        <f t="shared" si="0"/>
        <v>49</v>
      </c>
      <c r="B50" s="76" t="s">
        <v>210</v>
      </c>
      <c r="C50" s="66"/>
      <c r="D50" s="67"/>
      <c r="E50" s="161"/>
    </row>
    <row r="51" spans="1:5" s="148" customFormat="1">
      <c r="A51" s="64">
        <f t="shared" si="0"/>
        <v>50</v>
      </c>
      <c r="B51" s="65" t="s">
        <v>212</v>
      </c>
      <c r="C51" s="66"/>
      <c r="D51" s="67"/>
      <c r="E51" s="161"/>
    </row>
    <row r="52" spans="1:5" s="148" customFormat="1">
      <c r="A52" s="64">
        <f t="shared" si="0"/>
        <v>51</v>
      </c>
      <c r="B52" s="76" t="s">
        <v>211</v>
      </c>
      <c r="C52" s="68" t="s">
        <v>129</v>
      </c>
      <c r="D52" s="67">
        <f>2*(13.305+2*6.2+2.3)-2*0.9-2*0.8</f>
        <v>52.61</v>
      </c>
      <c r="E52" s="161" t="s">
        <v>420</v>
      </c>
    </row>
    <row r="53" spans="1:5" s="148" customFormat="1">
      <c r="A53" s="64">
        <f t="shared" si="0"/>
        <v>52</v>
      </c>
      <c r="B53" s="151" t="s">
        <v>256</v>
      </c>
      <c r="C53" s="78" t="s">
        <v>11</v>
      </c>
      <c r="D53" s="77">
        <f>0.6*98</f>
        <v>58.8</v>
      </c>
      <c r="E53" s="163" t="s">
        <v>421</v>
      </c>
    </row>
    <row r="54" spans="1:5" s="148" customFormat="1">
      <c r="A54" s="64">
        <f t="shared" si="0"/>
        <v>53</v>
      </c>
      <c r="B54" s="151" t="s">
        <v>213</v>
      </c>
      <c r="C54" s="66"/>
      <c r="D54" s="77"/>
      <c r="E54" s="163"/>
    </row>
    <row r="55" spans="1:5" s="148" customFormat="1">
      <c r="A55" s="64">
        <f t="shared" si="0"/>
        <v>54</v>
      </c>
      <c r="B55" s="152" t="s">
        <v>215</v>
      </c>
      <c r="C55" s="68" t="s">
        <v>10</v>
      </c>
      <c r="D55" s="67">
        <f>2*(13.305+2*6.2+2.3)*0.22</f>
        <v>12.3222</v>
      </c>
      <c r="E55" s="161" t="s">
        <v>422</v>
      </c>
    </row>
    <row r="56" spans="1:5" s="148" customFormat="1">
      <c r="A56" s="64">
        <f t="shared" si="0"/>
        <v>55</v>
      </c>
      <c r="B56" s="151" t="s">
        <v>216</v>
      </c>
      <c r="C56" s="68" t="s">
        <v>10</v>
      </c>
      <c r="D56" s="67">
        <f>2*(13.305+2*6.2+2.3)*0.25</f>
        <v>14.0025</v>
      </c>
      <c r="E56" s="161" t="s">
        <v>423</v>
      </c>
    </row>
    <row r="57" spans="1:5" s="148" customFormat="1">
      <c r="A57" s="64">
        <f t="shared" si="0"/>
        <v>56</v>
      </c>
      <c r="B57" s="76" t="s">
        <v>326</v>
      </c>
      <c r="C57" s="78" t="s">
        <v>11</v>
      </c>
      <c r="D57" s="77">
        <f>98*0.28</f>
        <v>27.44</v>
      </c>
      <c r="E57" s="163" t="s">
        <v>424</v>
      </c>
    </row>
    <row r="58" spans="1:5" s="148" customFormat="1">
      <c r="A58" s="64">
        <f t="shared" si="0"/>
        <v>57</v>
      </c>
      <c r="B58" s="65" t="s">
        <v>214</v>
      </c>
      <c r="C58" s="66"/>
      <c r="D58" s="77"/>
      <c r="E58" s="163"/>
    </row>
    <row r="59" spans="1:5" s="148" customFormat="1">
      <c r="A59" s="64">
        <f t="shared" si="0"/>
        <v>58</v>
      </c>
      <c r="B59" s="76" t="s">
        <v>223</v>
      </c>
      <c r="C59" s="66"/>
      <c r="D59" s="67"/>
      <c r="E59" s="161"/>
    </row>
    <row r="60" spans="1:5" s="148" customFormat="1">
      <c r="A60" s="64">
        <f t="shared" si="0"/>
        <v>59</v>
      </c>
      <c r="B60" s="76" t="s">
        <v>224</v>
      </c>
      <c r="C60" s="78"/>
      <c r="D60" s="77"/>
      <c r="E60" s="163"/>
    </row>
    <row r="61" spans="1:5" s="148" customFormat="1">
      <c r="A61" s="64">
        <f t="shared" si="0"/>
        <v>60</v>
      </c>
      <c r="B61" s="76" t="s">
        <v>225</v>
      </c>
      <c r="C61" s="78"/>
      <c r="D61" s="77"/>
      <c r="E61" s="163"/>
    </row>
    <row r="62" spans="1:5" s="148" customFormat="1">
      <c r="A62" s="64">
        <f t="shared" si="0"/>
        <v>61</v>
      </c>
      <c r="B62" s="76" t="s">
        <v>226</v>
      </c>
      <c r="C62" s="68" t="s">
        <v>10</v>
      </c>
      <c r="D62" s="77">
        <f>2*(13.305+2*6.2+2.3)*0.25</f>
        <v>14.0025</v>
      </c>
      <c r="E62" s="163" t="s">
        <v>423</v>
      </c>
    </row>
    <row r="63" spans="1:5" s="148" customFormat="1">
      <c r="A63" s="64">
        <f t="shared" si="0"/>
        <v>62</v>
      </c>
      <c r="B63" s="76" t="s">
        <v>227</v>
      </c>
      <c r="C63" s="68" t="s">
        <v>10</v>
      </c>
      <c r="D63" s="67">
        <f>2*(13.305+2*6.2+2.3)*0.25</f>
        <v>14.0025</v>
      </c>
      <c r="E63" s="161" t="s">
        <v>423</v>
      </c>
    </row>
    <row r="64" spans="1:5" s="148" customFormat="1">
      <c r="A64" s="64">
        <f t="shared" si="0"/>
        <v>63</v>
      </c>
      <c r="B64" s="76" t="s">
        <v>228</v>
      </c>
      <c r="C64" s="68" t="s">
        <v>10</v>
      </c>
      <c r="D64" s="67">
        <f>2*(13.305+2*6.2+2.3)*0.25</f>
        <v>14.0025</v>
      </c>
      <c r="E64" s="161" t="s">
        <v>423</v>
      </c>
    </row>
    <row r="65" spans="1:5" s="148" customFormat="1">
      <c r="A65" s="64">
        <f t="shared" si="0"/>
        <v>64</v>
      </c>
      <c r="B65" s="76" t="s">
        <v>217</v>
      </c>
      <c r="C65" s="68"/>
      <c r="D65" s="77"/>
      <c r="E65" s="163"/>
    </row>
    <row r="66" spans="1:5" s="148" customFormat="1">
      <c r="A66" s="64">
        <f t="shared" si="0"/>
        <v>65</v>
      </c>
      <c r="B66" s="76" t="s">
        <v>222</v>
      </c>
      <c r="C66" s="68" t="s">
        <v>129</v>
      </c>
      <c r="D66" s="67">
        <f>2*(13.305+2*6.2+2.3)</f>
        <v>56.01</v>
      </c>
      <c r="E66" s="161" t="s">
        <v>425</v>
      </c>
    </row>
    <row r="67" spans="1:5" s="148" customFormat="1">
      <c r="A67" s="64">
        <f t="shared" si="0"/>
        <v>66</v>
      </c>
      <c r="B67" s="76" t="s">
        <v>257</v>
      </c>
      <c r="C67" s="78"/>
      <c r="D67" s="67"/>
      <c r="E67" s="161"/>
    </row>
    <row r="68" spans="1:5" s="148" customFormat="1">
      <c r="A68" s="64">
        <f t="shared" ref="A68:A79" si="1">1+A67</f>
        <v>67</v>
      </c>
      <c r="B68" s="76" t="s">
        <v>218</v>
      </c>
      <c r="C68" s="78" t="s">
        <v>11</v>
      </c>
      <c r="D68" s="77">
        <f>98*0.22</f>
        <v>21.56</v>
      </c>
      <c r="E68" s="163" t="s">
        <v>426</v>
      </c>
    </row>
    <row r="69" spans="1:5" s="148" customFormat="1">
      <c r="A69" s="64">
        <f t="shared" si="1"/>
        <v>68</v>
      </c>
      <c r="B69" s="76" t="s">
        <v>219</v>
      </c>
      <c r="C69" s="68"/>
      <c r="D69" s="77"/>
      <c r="E69" s="163"/>
    </row>
    <row r="70" spans="1:5" s="148" customFormat="1">
      <c r="A70" s="64">
        <f t="shared" si="1"/>
        <v>69</v>
      </c>
      <c r="B70" s="76" t="s">
        <v>220</v>
      </c>
      <c r="C70" s="68" t="s">
        <v>10</v>
      </c>
      <c r="D70" s="77">
        <v>196</v>
      </c>
      <c r="E70" s="163">
        <v>196</v>
      </c>
    </row>
    <row r="71" spans="1:5" s="148" customFormat="1">
      <c r="A71" s="64">
        <f t="shared" si="1"/>
        <v>70</v>
      </c>
      <c r="B71" s="76" t="s">
        <v>229</v>
      </c>
      <c r="C71" s="68"/>
      <c r="D71" s="77"/>
      <c r="E71" s="163"/>
    </row>
    <row r="72" spans="1:5" s="148" customFormat="1">
      <c r="A72" s="64">
        <f t="shared" si="1"/>
        <v>71</v>
      </c>
      <c r="B72" s="76" t="s">
        <v>131</v>
      </c>
      <c r="C72" s="68"/>
      <c r="D72" s="77"/>
      <c r="E72" s="163"/>
    </row>
    <row r="73" spans="1:5" s="148" customFormat="1">
      <c r="A73" s="64">
        <f t="shared" si="1"/>
        <v>72</v>
      </c>
      <c r="B73" s="76" t="s">
        <v>221</v>
      </c>
      <c r="C73" s="68"/>
      <c r="D73" s="77"/>
      <c r="E73" s="163"/>
    </row>
    <row r="74" spans="1:5" s="148" customFormat="1">
      <c r="A74" s="64">
        <f t="shared" si="1"/>
        <v>73</v>
      </c>
      <c r="B74" s="76"/>
      <c r="C74" s="68"/>
      <c r="D74" s="77"/>
      <c r="E74" s="163"/>
    </row>
    <row r="75" spans="1:5" s="148" customFormat="1">
      <c r="A75" s="64">
        <f t="shared" si="1"/>
        <v>74</v>
      </c>
      <c r="B75" s="108" t="s">
        <v>203</v>
      </c>
      <c r="C75" s="78"/>
      <c r="D75" s="110">
        <v>47.2</v>
      </c>
      <c r="E75" s="167">
        <v>47.2</v>
      </c>
    </row>
    <row r="76" spans="1:5" s="148" customFormat="1">
      <c r="A76" s="64">
        <f t="shared" si="1"/>
        <v>75</v>
      </c>
      <c r="B76" s="65" t="s">
        <v>205</v>
      </c>
      <c r="C76" s="66"/>
      <c r="D76" s="67"/>
      <c r="E76" s="161"/>
    </row>
    <row r="77" spans="1:5" s="148" customFormat="1">
      <c r="A77" s="64">
        <f t="shared" si="1"/>
        <v>76</v>
      </c>
      <c r="B77" s="65" t="s">
        <v>206</v>
      </c>
      <c r="C77" s="78"/>
      <c r="D77" s="67"/>
      <c r="E77" s="161"/>
    </row>
    <row r="78" spans="1:5" s="148" customFormat="1">
      <c r="A78" s="64">
        <f t="shared" si="1"/>
        <v>77</v>
      </c>
      <c r="B78" s="65" t="s">
        <v>207</v>
      </c>
      <c r="C78" s="66"/>
      <c r="D78" s="67"/>
      <c r="E78" s="161"/>
    </row>
    <row r="79" spans="1:5" s="148" customFormat="1">
      <c r="A79" s="143">
        <f t="shared" si="1"/>
        <v>78</v>
      </c>
      <c r="B79" s="144" t="s">
        <v>209</v>
      </c>
      <c r="C79" s="145" t="s">
        <v>129</v>
      </c>
      <c r="D79" s="146">
        <f>2*(9.1+6.3)-3*0.8-2*0.9</f>
        <v>26.599999999999998</v>
      </c>
      <c r="E79" s="168" t="s">
        <v>427</v>
      </c>
    </row>
    <row r="307" spans="4:4">
      <c r="D307" s="155"/>
    </row>
    <row r="336" spans="6:6">
      <c r="F336" s="157"/>
    </row>
    <row r="389" spans="1:1">
      <c r="A389" s="158"/>
    </row>
  </sheetData>
  <sheetProtection password="EE76" sheet="1" objects="1" scenarios="1"/>
  <mergeCells count="1">
    <mergeCell ref="B1:E1"/>
  </mergeCells>
  <printOptions horizontalCentered="1"/>
  <pageMargins left="0.59055118110236227" right="0.59055118110236227" top="0.6692913385826772" bottom="0.59055118110236227" header="0" footer="0"/>
  <pageSetup paperSize="9" scale="86" fitToHeight="100" orientation="portrait" blackAndWhite="1" horizontalDpi="4294967293" r:id="rId1"/>
  <headerFooter alignWithMargins="0"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65514"/>
  <sheetViews>
    <sheetView showGridLines="0" view="pageBreakPreview" topLeftCell="A22" zoomScale="85" zoomScaleNormal="150" zoomScaleSheetLayoutView="85" workbookViewId="0">
      <selection activeCell="E28" sqref="E28"/>
    </sheetView>
  </sheetViews>
  <sheetFormatPr defaultColWidth="8.85546875" defaultRowHeight="14.25" customHeight="1"/>
  <cols>
    <col min="1" max="1" width="4.5703125" style="275" customWidth="1"/>
    <col min="2" max="2" width="5.5703125" style="275" customWidth="1"/>
    <col min="3" max="3" width="31.140625" style="275" customWidth="1"/>
    <col min="4" max="4" width="31.85546875" style="275" customWidth="1"/>
    <col min="5" max="5" width="5.28515625" style="275" customWidth="1"/>
    <col min="6" max="6" width="7.7109375" style="275" bestFit="1" customWidth="1"/>
    <col min="7" max="7" width="10.42578125" style="277" customWidth="1"/>
    <col min="8" max="8" width="13.85546875" style="275" customWidth="1"/>
    <col min="9" max="9" width="14.7109375" style="277" customWidth="1"/>
    <col min="10" max="170" width="8.85546875" style="275"/>
    <col min="171" max="171" width="3.140625" style="275" customWidth="1"/>
    <col min="172" max="172" width="4.5703125" style="275" customWidth="1"/>
    <col min="173" max="173" width="5.5703125" style="275" customWidth="1"/>
    <col min="174" max="174" width="31.140625" style="275" customWidth="1"/>
    <col min="175" max="175" width="31.85546875" style="275" customWidth="1"/>
    <col min="176" max="176" width="14" style="275" customWidth="1"/>
    <col min="177" max="177" width="9.28515625" style="275" customWidth="1"/>
    <col min="178" max="178" width="10.42578125" style="275" customWidth="1"/>
    <col min="179" max="179" width="8.85546875" style="275" customWidth="1"/>
    <col min="180" max="180" width="13.85546875" style="275" customWidth="1"/>
    <col min="181" max="181" width="20" style="275" customWidth="1"/>
    <col min="182" max="190" width="8.85546875" style="275" customWidth="1"/>
    <col min="191" max="191" width="9.42578125" style="275" customWidth="1"/>
    <col min="192" max="228" width="8.85546875" style="275" customWidth="1"/>
    <col min="229" max="426" width="8.85546875" style="275"/>
    <col min="427" max="427" width="3.140625" style="275" customWidth="1"/>
    <col min="428" max="428" width="4.5703125" style="275" customWidth="1"/>
    <col min="429" max="429" width="5.5703125" style="275" customWidth="1"/>
    <col min="430" max="430" width="31.140625" style="275" customWidth="1"/>
    <col min="431" max="431" width="31.85546875" style="275" customWidth="1"/>
    <col min="432" max="432" width="14" style="275" customWidth="1"/>
    <col min="433" max="433" width="9.28515625" style="275" customWidth="1"/>
    <col min="434" max="434" width="10.42578125" style="275" customWidth="1"/>
    <col min="435" max="435" width="8.85546875" style="275" customWidth="1"/>
    <col min="436" max="436" width="13.85546875" style="275" customWidth="1"/>
    <col min="437" max="437" width="20" style="275" customWidth="1"/>
    <col min="438" max="446" width="8.85546875" style="275" customWidth="1"/>
    <col min="447" max="447" width="9.42578125" style="275" customWidth="1"/>
    <col min="448" max="484" width="8.85546875" style="275" customWidth="1"/>
    <col min="485" max="682" width="8.85546875" style="275"/>
    <col min="683" max="683" width="3.140625" style="275" customWidth="1"/>
    <col min="684" max="684" width="4.5703125" style="275" customWidth="1"/>
    <col min="685" max="685" width="5.5703125" style="275" customWidth="1"/>
    <col min="686" max="686" width="31.140625" style="275" customWidth="1"/>
    <col min="687" max="687" width="31.85546875" style="275" customWidth="1"/>
    <col min="688" max="688" width="14" style="275" customWidth="1"/>
    <col min="689" max="689" width="9.28515625" style="275" customWidth="1"/>
    <col min="690" max="690" width="10.42578125" style="275" customWidth="1"/>
    <col min="691" max="691" width="8.85546875" style="275" customWidth="1"/>
    <col min="692" max="692" width="13.85546875" style="275" customWidth="1"/>
    <col min="693" max="693" width="20" style="275" customWidth="1"/>
    <col min="694" max="702" width="8.85546875" style="275" customWidth="1"/>
    <col min="703" max="703" width="9.42578125" style="275" customWidth="1"/>
    <col min="704" max="740" width="8.85546875" style="275" customWidth="1"/>
    <col min="741" max="938" width="8.85546875" style="275"/>
    <col min="939" max="939" width="3.140625" style="275" customWidth="1"/>
    <col min="940" max="940" width="4.5703125" style="275" customWidth="1"/>
    <col min="941" max="941" width="5.5703125" style="275" customWidth="1"/>
    <col min="942" max="942" width="31.140625" style="275" customWidth="1"/>
    <col min="943" max="943" width="31.85546875" style="275" customWidth="1"/>
    <col min="944" max="944" width="14" style="275" customWidth="1"/>
    <col min="945" max="945" width="9.28515625" style="275" customWidth="1"/>
    <col min="946" max="946" width="10.42578125" style="275" customWidth="1"/>
    <col min="947" max="947" width="8.85546875" style="275" customWidth="1"/>
    <col min="948" max="948" width="13.85546875" style="275" customWidth="1"/>
    <col min="949" max="949" width="20" style="275" customWidth="1"/>
    <col min="950" max="958" width="8.85546875" style="275" customWidth="1"/>
    <col min="959" max="959" width="9.42578125" style="275" customWidth="1"/>
    <col min="960" max="996" width="8.85546875" style="275" customWidth="1"/>
    <col min="997" max="1194" width="8.85546875" style="275"/>
    <col min="1195" max="1195" width="3.140625" style="275" customWidth="1"/>
    <col min="1196" max="1196" width="4.5703125" style="275" customWidth="1"/>
    <col min="1197" max="1197" width="5.5703125" style="275" customWidth="1"/>
    <col min="1198" max="1198" width="31.140625" style="275" customWidth="1"/>
    <col min="1199" max="1199" width="31.85546875" style="275" customWidth="1"/>
    <col min="1200" max="1200" width="14" style="275" customWidth="1"/>
    <col min="1201" max="1201" width="9.28515625" style="275" customWidth="1"/>
    <col min="1202" max="1202" width="10.42578125" style="275" customWidth="1"/>
    <col min="1203" max="1203" width="8.85546875" style="275" customWidth="1"/>
    <col min="1204" max="1204" width="13.85546875" style="275" customWidth="1"/>
    <col min="1205" max="1205" width="20" style="275" customWidth="1"/>
    <col min="1206" max="1214" width="8.85546875" style="275" customWidth="1"/>
    <col min="1215" max="1215" width="9.42578125" style="275" customWidth="1"/>
    <col min="1216" max="1252" width="8.85546875" style="275" customWidth="1"/>
    <col min="1253" max="1450" width="8.85546875" style="275"/>
    <col min="1451" max="1451" width="3.140625" style="275" customWidth="1"/>
    <col min="1452" max="1452" width="4.5703125" style="275" customWidth="1"/>
    <col min="1453" max="1453" width="5.5703125" style="275" customWidth="1"/>
    <col min="1454" max="1454" width="31.140625" style="275" customWidth="1"/>
    <col min="1455" max="1455" width="31.85546875" style="275" customWidth="1"/>
    <col min="1456" max="1456" width="14" style="275" customWidth="1"/>
    <col min="1457" max="1457" width="9.28515625" style="275" customWidth="1"/>
    <col min="1458" max="1458" width="10.42578125" style="275" customWidth="1"/>
    <col min="1459" max="1459" width="8.85546875" style="275" customWidth="1"/>
    <col min="1460" max="1460" width="13.85546875" style="275" customWidth="1"/>
    <col min="1461" max="1461" width="20" style="275" customWidth="1"/>
    <col min="1462" max="1470" width="8.85546875" style="275" customWidth="1"/>
    <col min="1471" max="1471" width="9.42578125" style="275" customWidth="1"/>
    <col min="1472" max="1508" width="8.85546875" style="275" customWidth="1"/>
    <col min="1509" max="1706" width="8.85546875" style="275"/>
    <col min="1707" max="1707" width="3.140625" style="275" customWidth="1"/>
    <col min="1708" max="1708" width="4.5703125" style="275" customWidth="1"/>
    <col min="1709" max="1709" width="5.5703125" style="275" customWidth="1"/>
    <col min="1710" max="1710" width="31.140625" style="275" customWidth="1"/>
    <col min="1711" max="1711" width="31.85546875" style="275" customWidth="1"/>
    <col min="1712" max="1712" width="14" style="275" customWidth="1"/>
    <col min="1713" max="1713" width="9.28515625" style="275" customWidth="1"/>
    <col min="1714" max="1714" width="10.42578125" style="275" customWidth="1"/>
    <col min="1715" max="1715" width="8.85546875" style="275" customWidth="1"/>
    <col min="1716" max="1716" width="13.85546875" style="275" customWidth="1"/>
    <col min="1717" max="1717" width="20" style="275" customWidth="1"/>
    <col min="1718" max="1726" width="8.85546875" style="275" customWidth="1"/>
    <col min="1727" max="1727" width="9.42578125" style="275" customWidth="1"/>
    <col min="1728" max="1764" width="8.85546875" style="275" customWidth="1"/>
    <col min="1765" max="1962" width="8.85546875" style="275"/>
    <col min="1963" max="1963" width="3.140625" style="275" customWidth="1"/>
    <col min="1964" max="1964" width="4.5703125" style="275" customWidth="1"/>
    <col min="1965" max="1965" width="5.5703125" style="275" customWidth="1"/>
    <col min="1966" max="1966" width="31.140625" style="275" customWidth="1"/>
    <col min="1967" max="1967" width="31.85546875" style="275" customWidth="1"/>
    <col min="1968" max="1968" width="14" style="275" customWidth="1"/>
    <col min="1969" max="1969" width="9.28515625" style="275" customWidth="1"/>
    <col min="1970" max="1970" width="10.42578125" style="275" customWidth="1"/>
    <col min="1971" max="1971" width="8.85546875" style="275" customWidth="1"/>
    <col min="1972" max="1972" width="13.85546875" style="275" customWidth="1"/>
    <col min="1973" max="1973" width="20" style="275" customWidth="1"/>
    <col min="1974" max="1982" width="8.85546875" style="275" customWidth="1"/>
    <col min="1983" max="1983" width="9.42578125" style="275" customWidth="1"/>
    <col min="1984" max="2020" width="8.85546875" style="275" customWidth="1"/>
    <col min="2021" max="2218" width="8.85546875" style="275"/>
    <col min="2219" max="2219" width="3.140625" style="275" customWidth="1"/>
    <col min="2220" max="2220" width="4.5703125" style="275" customWidth="1"/>
    <col min="2221" max="2221" width="5.5703125" style="275" customWidth="1"/>
    <col min="2222" max="2222" width="31.140625" style="275" customWidth="1"/>
    <col min="2223" max="2223" width="31.85546875" style="275" customWidth="1"/>
    <col min="2224" max="2224" width="14" style="275" customWidth="1"/>
    <col min="2225" max="2225" width="9.28515625" style="275" customWidth="1"/>
    <col min="2226" max="2226" width="10.42578125" style="275" customWidth="1"/>
    <col min="2227" max="2227" width="8.85546875" style="275" customWidth="1"/>
    <col min="2228" max="2228" width="13.85546875" style="275" customWidth="1"/>
    <col min="2229" max="2229" width="20" style="275" customWidth="1"/>
    <col min="2230" max="2238" width="8.85546875" style="275" customWidth="1"/>
    <col min="2239" max="2239" width="9.42578125" style="275" customWidth="1"/>
    <col min="2240" max="2276" width="8.85546875" style="275" customWidth="1"/>
    <col min="2277" max="2474" width="8.85546875" style="275"/>
    <col min="2475" max="2475" width="3.140625" style="275" customWidth="1"/>
    <col min="2476" max="2476" width="4.5703125" style="275" customWidth="1"/>
    <col min="2477" max="2477" width="5.5703125" style="275" customWidth="1"/>
    <col min="2478" max="2478" width="31.140625" style="275" customWidth="1"/>
    <col min="2479" max="2479" width="31.85546875" style="275" customWidth="1"/>
    <col min="2480" max="2480" width="14" style="275" customWidth="1"/>
    <col min="2481" max="2481" width="9.28515625" style="275" customWidth="1"/>
    <col min="2482" max="2482" width="10.42578125" style="275" customWidth="1"/>
    <col min="2483" max="2483" width="8.85546875" style="275" customWidth="1"/>
    <col min="2484" max="2484" width="13.85546875" style="275" customWidth="1"/>
    <col min="2485" max="2485" width="20" style="275" customWidth="1"/>
    <col min="2486" max="2494" width="8.85546875" style="275" customWidth="1"/>
    <col min="2495" max="2495" width="9.42578125" style="275" customWidth="1"/>
    <col min="2496" max="2532" width="8.85546875" style="275" customWidth="1"/>
    <col min="2533" max="2730" width="8.85546875" style="275"/>
    <col min="2731" max="2731" width="3.140625" style="275" customWidth="1"/>
    <col min="2732" max="2732" width="4.5703125" style="275" customWidth="1"/>
    <col min="2733" max="2733" width="5.5703125" style="275" customWidth="1"/>
    <col min="2734" max="2734" width="31.140625" style="275" customWidth="1"/>
    <col min="2735" max="2735" width="31.85546875" style="275" customWidth="1"/>
    <col min="2736" max="2736" width="14" style="275" customWidth="1"/>
    <col min="2737" max="2737" width="9.28515625" style="275" customWidth="1"/>
    <col min="2738" max="2738" width="10.42578125" style="275" customWidth="1"/>
    <col min="2739" max="2739" width="8.85546875" style="275" customWidth="1"/>
    <col min="2740" max="2740" width="13.85546875" style="275" customWidth="1"/>
    <col min="2741" max="2741" width="20" style="275" customWidth="1"/>
    <col min="2742" max="2750" width="8.85546875" style="275" customWidth="1"/>
    <col min="2751" max="2751" width="9.42578125" style="275" customWidth="1"/>
    <col min="2752" max="2788" width="8.85546875" style="275" customWidth="1"/>
    <col min="2789" max="2986" width="8.85546875" style="275"/>
    <col min="2987" max="2987" width="3.140625" style="275" customWidth="1"/>
    <col min="2988" max="2988" width="4.5703125" style="275" customWidth="1"/>
    <col min="2989" max="2989" width="5.5703125" style="275" customWidth="1"/>
    <col min="2990" max="2990" width="31.140625" style="275" customWidth="1"/>
    <col min="2991" max="2991" width="31.85546875" style="275" customWidth="1"/>
    <col min="2992" max="2992" width="14" style="275" customWidth="1"/>
    <col min="2993" max="2993" width="9.28515625" style="275" customWidth="1"/>
    <col min="2994" max="2994" width="10.42578125" style="275" customWidth="1"/>
    <col min="2995" max="2995" width="8.85546875" style="275" customWidth="1"/>
    <col min="2996" max="2996" width="13.85546875" style="275" customWidth="1"/>
    <col min="2997" max="2997" width="20" style="275" customWidth="1"/>
    <col min="2998" max="3006" width="8.85546875" style="275" customWidth="1"/>
    <col min="3007" max="3007" width="9.42578125" style="275" customWidth="1"/>
    <col min="3008" max="3044" width="8.85546875" style="275" customWidth="1"/>
    <col min="3045" max="3242" width="8.85546875" style="275"/>
    <col min="3243" max="3243" width="3.140625" style="275" customWidth="1"/>
    <col min="3244" max="3244" width="4.5703125" style="275" customWidth="1"/>
    <col min="3245" max="3245" width="5.5703125" style="275" customWidth="1"/>
    <col min="3246" max="3246" width="31.140625" style="275" customWidth="1"/>
    <col min="3247" max="3247" width="31.85546875" style="275" customWidth="1"/>
    <col min="3248" max="3248" width="14" style="275" customWidth="1"/>
    <col min="3249" max="3249" width="9.28515625" style="275" customWidth="1"/>
    <col min="3250" max="3250" width="10.42578125" style="275" customWidth="1"/>
    <col min="3251" max="3251" width="8.85546875" style="275" customWidth="1"/>
    <col min="3252" max="3252" width="13.85546875" style="275" customWidth="1"/>
    <col min="3253" max="3253" width="20" style="275" customWidth="1"/>
    <col min="3254" max="3262" width="8.85546875" style="275" customWidth="1"/>
    <col min="3263" max="3263" width="9.42578125" style="275" customWidth="1"/>
    <col min="3264" max="3300" width="8.85546875" style="275" customWidth="1"/>
    <col min="3301" max="3498" width="8.85546875" style="275"/>
    <col min="3499" max="3499" width="3.140625" style="275" customWidth="1"/>
    <col min="3500" max="3500" width="4.5703125" style="275" customWidth="1"/>
    <col min="3501" max="3501" width="5.5703125" style="275" customWidth="1"/>
    <col min="3502" max="3502" width="31.140625" style="275" customWidth="1"/>
    <col min="3503" max="3503" width="31.85546875" style="275" customWidth="1"/>
    <col min="3504" max="3504" width="14" style="275" customWidth="1"/>
    <col min="3505" max="3505" width="9.28515625" style="275" customWidth="1"/>
    <col min="3506" max="3506" width="10.42578125" style="275" customWidth="1"/>
    <col min="3507" max="3507" width="8.85546875" style="275" customWidth="1"/>
    <col min="3508" max="3508" width="13.85546875" style="275" customWidth="1"/>
    <col min="3509" max="3509" width="20" style="275" customWidth="1"/>
    <col min="3510" max="3518" width="8.85546875" style="275" customWidth="1"/>
    <col min="3519" max="3519" width="9.42578125" style="275" customWidth="1"/>
    <col min="3520" max="3556" width="8.85546875" style="275" customWidth="1"/>
    <col min="3557" max="3754" width="8.85546875" style="275"/>
    <col min="3755" max="3755" width="3.140625" style="275" customWidth="1"/>
    <col min="3756" max="3756" width="4.5703125" style="275" customWidth="1"/>
    <col min="3757" max="3757" width="5.5703125" style="275" customWidth="1"/>
    <col min="3758" max="3758" width="31.140625" style="275" customWidth="1"/>
    <col min="3759" max="3759" width="31.85546875" style="275" customWidth="1"/>
    <col min="3760" max="3760" width="14" style="275" customWidth="1"/>
    <col min="3761" max="3761" width="9.28515625" style="275" customWidth="1"/>
    <col min="3762" max="3762" width="10.42578125" style="275" customWidth="1"/>
    <col min="3763" max="3763" width="8.85546875" style="275" customWidth="1"/>
    <col min="3764" max="3764" width="13.85546875" style="275" customWidth="1"/>
    <col min="3765" max="3765" width="20" style="275" customWidth="1"/>
    <col min="3766" max="3774" width="8.85546875" style="275" customWidth="1"/>
    <col min="3775" max="3775" width="9.42578125" style="275" customWidth="1"/>
    <col min="3776" max="3812" width="8.85546875" style="275" customWidth="1"/>
    <col min="3813" max="4010" width="8.85546875" style="275"/>
    <col min="4011" max="4011" width="3.140625" style="275" customWidth="1"/>
    <col min="4012" max="4012" width="4.5703125" style="275" customWidth="1"/>
    <col min="4013" max="4013" width="5.5703125" style="275" customWidth="1"/>
    <col min="4014" max="4014" width="31.140625" style="275" customWidth="1"/>
    <col min="4015" max="4015" width="31.85546875" style="275" customWidth="1"/>
    <col min="4016" max="4016" width="14" style="275" customWidth="1"/>
    <col min="4017" max="4017" width="9.28515625" style="275" customWidth="1"/>
    <col min="4018" max="4018" width="10.42578125" style="275" customWidth="1"/>
    <col min="4019" max="4019" width="8.85546875" style="275" customWidth="1"/>
    <col min="4020" max="4020" width="13.85546875" style="275" customWidth="1"/>
    <col min="4021" max="4021" width="20" style="275" customWidth="1"/>
    <col min="4022" max="4030" width="8.85546875" style="275" customWidth="1"/>
    <col min="4031" max="4031" width="9.42578125" style="275" customWidth="1"/>
    <col min="4032" max="4068" width="8.85546875" style="275" customWidth="1"/>
    <col min="4069" max="4266" width="8.85546875" style="275"/>
    <col min="4267" max="4267" width="3.140625" style="275" customWidth="1"/>
    <col min="4268" max="4268" width="4.5703125" style="275" customWidth="1"/>
    <col min="4269" max="4269" width="5.5703125" style="275" customWidth="1"/>
    <col min="4270" max="4270" width="31.140625" style="275" customWidth="1"/>
    <col min="4271" max="4271" width="31.85546875" style="275" customWidth="1"/>
    <col min="4272" max="4272" width="14" style="275" customWidth="1"/>
    <col min="4273" max="4273" width="9.28515625" style="275" customWidth="1"/>
    <col min="4274" max="4274" width="10.42578125" style="275" customWidth="1"/>
    <col min="4275" max="4275" width="8.85546875" style="275" customWidth="1"/>
    <col min="4276" max="4276" width="13.85546875" style="275" customWidth="1"/>
    <col min="4277" max="4277" width="20" style="275" customWidth="1"/>
    <col min="4278" max="4286" width="8.85546875" style="275" customWidth="1"/>
    <col min="4287" max="4287" width="9.42578125" style="275" customWidth="1"/>
    <col min="4288" max="4324" width="8.85546875" style="275" customWidth="1"/>
    <col min="4325" max="4522" width="8.85546875" style="275"/>
    <col min="4523" max="4523" width="3.140625" style="275" customWidth="1"/>
    <col min="4524" max="4524" width="4.5703125" style="275" customWidth="1"/>
    <col min="4525" max="4525" width="5.5703125" style="275" customWidth="1"/>
    <col min="4526" max="4526" width="31.140625" style="275" customWidth="1"/>
    <col min="4527" max="4527" width="31.85546875" style="275" customWidth="1"/>
    <col min="4528" max="4528" width="14" style="275" customWidth="1"/>
    <col min="4529" max="4529" width="9.28515625" style="275" customWidth="1"/>
    <col min="4530" max="4530" width="10.42578125" style="275" customWidth="1"/>
    <col min="4531" max="4531" width="8.85546875" style="275" customWidth="1"/>
    <col min="4532" max="4532" width="13.85546875" style="275" customWidth="1"/>
    <col min="4533" max="4533" width="20" style="275" customWidth="1"/>
    <col min="4534" max="4542" width="8.85546875" style="275" customWidth="1"/>
    <col min="4543" max="4543" width="9.42578125" style="275" customWidth="1"/>
    <col min="4544" max="4580" width="8.85546875" style="275" customWidth="1"/>
    <col min="4581" max="4778" width="8.85546875" style="275"/>
    <col min="4779" max="4779" width="3.140625" style="275" customWidth="1"/>
    <col min="4780" max="4780" width="4.5703125" style="275" customWidth="1"/>
    <col min="4781" max="4781" width="5.5703125" style="275" customWidth="1"/>
    <col min="4782" max="4782" width="31.140625" style="275" customWidth="1"/>
    <col min="4783" max="4783" width="31.85546875" style="275" customWidth="1"/>
    <col min="4784" max="4784" width="14" style="275" customWidth="1"/>
    <col min="4785" max="4785" width="9.28515625" style="275" customWidth="1"/>
    <col min="4786" max="4786" width="10.42578125" style="275" customWidth="1"/>
    <col min="4787" max="4787" width="8.85546875" style="275" customWidth="1"/>
    <col min="4788" max="4788" width="13.85546875" style="275" customWidth="1"/>
    <col min="4789" max="4789" width="20" style="275" customWidth="1"/>
    <col min="4790" max="4798" width="8.85546875" style="275" customWidth="1"/>
    <col min="4799" max="4799" width="9.42578125" style="275" customWidth="1"/>
    <col min="4800" max="4836" width="8.85546875" style="275" customWidth="1"/>
    <col min="4837" max="5034" width="8.85546875" style="275"/>
    <col min="5035" max="5035" width="3.140625" style="275" customWidth="1"/>
    <col min="5036" max="5036" width="4.5703125" style="275" customWidth="1"/>
    <col min="5037" max="5037" width="5.5703125" style="275" customWidth="1"/>
    <col min="5038" max="5038" width="31.140625" style="275" customWidth="1"/>
    <col min="5039" max="5039" width="31.85546875" style="275" customWidth="1"/>
    <col min="5040" max="5040" width="14" style="275" customWidth="1"/>
    <col min="5041" max="5041" width="9.28515625" style="275" customWidth="1"/>
    <col min="5042" max="5042" width="10.42578125" style="275" customWidth="1"/>
    <col min="5043" max="5043" width="8.85546875" style="275" customWidth="1"/>
    <col min="5044" max="5044" width="13.85546875" style="275" customWidth="1"/>
    <col min="5045" max="5045" width="20" style="275" customWidth="1"/>
    <col min="5046" max="5054" width="8.85546875" style="275" customWidth="1"/>
    <col min="5055" max="5055" width="9.42578125" style="275" customWidth="1"/>
    <col min="5056" max="5092" width="8.85546875" style="275" customWidth="1"/>
    <col min="5093" max="5290" width="8.85546875" style="275"/>
    <col min="5291" max="5291" width="3.140625" style="275" customWidth="1"/>
    <col min="5292" max="5292" width="4.5703125" style="275" customWidth="1"/>
    <col min="5293" max="5293" width="5.5703125" style="275" customWidth="1"/>
    <col min="5294" max="5294" width="31.140625" style="275" customWidth="1"/>
    <col min="5295" max="5295" width="31.85546875" style="275" customWidth="1"/>
    <col min="5296" max="5296" width="14" style="275" customWidth="1"/>
    <col min="5297" max="5297" width="9.28515625" style="275" customWidth="1"/>
    <col min="5298" max="5298" width="10.42578125" style="275" customWidth="1"/>
    <col min="5299" max="5299" width="8.85546875" style="275" customWidth="1"/>
    <col min="5300" max="5300" width="13.85546875" style="275" customWidth="1"/>
    <col min="5301" max="5301" width="20" style="275" customWidth="1"/>
    <col min="5302" max="5310" width="8.85546875" style="275" customWidth="1"/>
    <col min="5311" max="5311" width="9.42578125" style="275" customWidth="1"/>
    <col min="5312" max="5348" width="8.85546875" style="275" customWidth="1"/>
    <col min="5349" max="5546" width="8.85546875" style="275"/>
    <col min="5547" max="5547" width="3.140625" style="275" customWidth="1"/>
    <col min="5548" max="5548" width="4.5703125" style="275" customWidth="1"/>
    <col min="5549" max="5549" width="5.5703125" style="275" customWidth="1"/>
    <col min="5550" max="5550" width="31.140625" style="275" customWidth="1"/>
    <col min="5551" max="5551" width="31.85546875" style="275" customWidth="1"/>
    <col min="5552" max="5552" width="14" style="275" customWidth="1"/>
    <col min="5553" max="5553" width="9.28515625" style="275" customWidth="1"/>
    <col min="5554" max="5554" width="10.42578125" style="275" customWidth="1"/>
    <col min="5555" max="5555" width="8.85546875" style="275" customWidth="1"/>
    <col min="5556" max="5556" width="13.85546875" style="275" customWidth="1"/>
    <col min="5557" max="5557" width="20" style="275" customWidth="1"/>
    <col min="5558" max="5566" width="8.85546875" style="275" customWidth="1"/>
    <col min="5567" max="5567" width="9.42578125" style="275" customWidth="1"/>
    <col min="5568" max="5604" width="8.85546875" style="275" customWidth="1"/>
    <col min="5605" max="5802" width="8.85546875" style="275"/>
    <col min="5803" max="5803" width="3.140625" style="275" customWidth="1"/>
    <col min="5804" max="5804" width="4.5703125" style="275" customWidth="1"/>
    <col min="5805" max="5805" width="5.5703125" style="275" customWidth="1"/>
    <col min="5806" max="5806" width="31.140625" style="275" customWidth="1"/>
    <col min="5807" max="5807" width="31.85546875" style="275" customWidth="1"/>
    <col min="5808" max="5808" width="14" style="275" customWidth="1"/>
    <col min="5809" max="5809" width="9.28515625" style="275" customWidth="1"/>
    <col min="5810" max="5810" width="10.42578125" style="275" customWidth="1"/>
    <col min="5811" max="5811" width="8.85546875" style="275" customWidth="1"/>
    <col min="5812" max="5812" width="13.85546875" style="275" customWidth="1"/>
    <col min="5813" max="5813" width="20" style="275" customWidth="1"/>
    <col min="5814" max="5822" width="8.85546875" style="275" customWidth="1"/>
    <col min="5823" max="5823" width="9.42578125" style="275" customWidth="1"/>
    <col min="5824" max="5860" width="8.85546875" style="275" customWidth="1"/>
    <col min="5861" max="6058" width="8.85546875" style="275"/>
    <col min="6059" max="6059" width="3.140625" style="275" customWidth="1"/>
    <col min="6060" max="6060" width="4.5703125" style="275" customWidth="1"/>
    <col min="6061" max="6061" width="5.5703125" style="275" customWidth="1"/>
    <col min="6062" max="6062" width="31.140625" style="275" customWidth="1"/>
    <col min="6063" max="6063" width="31.85546875" style="275" customWidth="1"/>
    <col min="6064" max="6064" width="14" style="275" customWidth="1"/>
    <col min="6065" max="6065" width="9.28515625" style="275" customWidth="1"/>
    <col min="6066" max="6066" width="10.42578125" style="275" customWidth="1"/>
    <col min="6067" max="6067" width="8.85546875" style="275" customWidth="1"/>
    <col min="6068" max="6068" width="13.85546875" style="275" customWidth="1"/>
    <col min="6069" max="6069" width="20" style="275" customWidth="1"/>
    <col min="6070" max="6078" width="8.85546875" style="275" customWidth="1"/>
    <col min="6079" max="6079" width="9.42578125" style="275" customWidth="1"/>
    <col min="6080" max="6116" width="8.85546875" style="275" customWidth="1"/>
    <col min="6117" max="6314" width="8.85546875" style="275"/>
    <col min="6315" max="6315" width="3.140625" style="275" customWidth="1"/>
    <col min="6316" max="6316" width="4.5703125" style="275" customWidth="1"/>
    <col min="6317" max="6317" width="5.5703125" style="275" customWidth="1"/>
    <col min="6318" max="6318" width="31.140625" style="275" customWidth="1"/>
    <col min="6319" max="6319" width="31.85546875" style="275" customWidth="1"/>
    <col min="6320" max="6320" width="14" style="275" customWidth="1"/>
    <col min="6321" max="6321" width="9.28515625" style="275" customWidth="1"/>
    <col min="6322" max="6322" width="10.42578125" style="275" customWidth="1"/>
    <col min="6323" max="6323" width="8.85546875" style="275" customWidth="1"/>
    <col min="6324" max="6324" width="13.85546875" style="275" customWidth="1"/>
    <col min="6325" max="6325" width="20" style="275" customWidth="1"/>
    <col min="6326" max="6334" width="8.85546875" style="275" customWidth="1"/>
    <col min="6335" max="6335" width="9.42578125" style="275" customWidth="1"/>
    <col min="6336" max="6372" width="8.85546875" style="275" customWidth="1"/>
    <col min="6373" max="6570" width="8.85546875" style="275"/>
    <col min="6571" max="6571" width="3.140625" style="275" customWidth="1"/>
    <col min="6572" max="6572" width="4.5703125" style="275" customWidth="1"/>
    <col min="6573" max="6573" width="5.5703125" style="275" customWidth="1"/>
    <col min="6574" max="6574" width="31.140625" style="275" customWidth="1"/>
    <col min="6575" max="6575" width="31.85546875" style="275" customWidth="1"/>
    <col min="6576" max="6576" width="14" style="275" customWidth="1"/>
    <col min="6577" max="6577" width="9.28515625" style="275" customWidth="1"/>
    <col min="6578" max="6578" width="10.42578125" style="275" customWidth="1"/>
    <col min="6579" max="6579" width="8.85546875" style="275" customWidth="1"/>
    <col min="6580" max="6580" width="13.85546875" style="275" customWidth="1"/>
    <col min="6581" max="6581" width="20" style="275" customWidth="1"/>
    <col min="6582" max="6590" width="8.85546875" style="275" customWidth="1"/>
    <col min="6591" max="6591" width="9.42578125" style="275" customWidth="1"/>
    <col min="6592" max="6628" width="8.85546875" style="275" customWidth="1"/>
    <col min="6629" max="6826" width="8.85546875" style="275"/>
    <col min="6827" max="6827" width="3.140625" style="275" customWidth="1"/>
    <col min="6828" max="6828" width="4.5703125" style="275" customWidth="1"/>
    <col min="6829" max="6829" width="5.5703125" style="275" customWidth="1"/>
    <col min="6830" max="6830" width="31.140625" style="275" customWidth="1"/>
    <col min="6831" max="6831" width="31.85546875" style="275" customWidth="1"/>
    <col min="6832" max="6832" width="14" style="275" customWidth="1"/>
    <col min="6833" max="6833" width="9.28515625" style="275" customWidth="1"/>
    <col min="6834" max="6834" width="10.42578125" style="275" customWidth="1"/>
    <col min="6835" max="6835" width="8.85546875" style="275" customWidth="1"/>
    <col min="6836" max="6836" width="13.85546875" style="275" customWidth="1"/>
    <col min="6837" max="6837" width="20" style="275" customWidth="1"/>
    <col min="6838" max="6846" width="8.85546875" style="275" customWidth="1"/>
    <col min="6847" max="6847" width="9.42578125" style="275" customWidth="1"/>
    <col min="6848" max="6884" width="8.85546875" style="275" customWidth="1"/>
    <col min="6885" max="7082" width="8.85546875" style="275"/>
    <col min="7083" max="7083" width="3.140625" style="275" customWidth="1"/>
    <col min="7084" max="7084" width="4.5703125" style="275" customWidth="1"/>
    <col min="7085" max="7085" width="5.5703125" style="275" customWidth="1"/>
    <col min="7086" max="7086" width="31.140625" style="275" customWidth="1"/>
    <col min="7087" max="7087" width="31.85546875" style="275" customWidth="1"/>
    <col min="7088" max="7088" width="14" style="275" customWidth="1"/>
    <col min="7089" max="7089" width="9.28515625" style="275" customWidth="1"/>
    <col min="7090" max="7090" width="10.42578125" style="275" customWidth="1"/>
    <col min="7091" max="7091" width="8.85546875" style="275" customWidth="1"/>
    <col min="7092" max="7092" width="13.85546875" style="275" customWidth="1"/>
    <col min="7093" max="7093" width="20" style="275" customWidth="1"/>
    <col min="7094" max="7102" width="8.85546875" style="275" customWidth="1"/>
    <col min="7103" max="7103" width="9.42578125" style="275" customWidth="1"/>
    <col min="7104" max="7140" width="8.85546875" style="275" customWidth="1"/>
    <col min="7141" max="7338" width="8.85546875" style="275"/>
    <col min="7339" max="7339" width="3.140625" style="275" customWidth="1"/>
    <col min="7340" max="7340" width="4.5703125" style="275" customWidth="1"/>
    <col min="7341" max="7341" width="5.5703125" style="275" customWidth="1"/>
    <col min="7342" max="7342" width="31.140625" style="275" customWidth="1"/>
    <col min="7343" max="7343" width="31.85546875" style="275" customWidth="1"/>
    <col min="7344" max="7344" width="14" style="275" customWidth="1"/>
    <col min="7345" max="7345" width="9.28515625" style="275" customWidth="1"/>
    <col min="7346" max="7346" width="10.42578125" style="275" customWidth="1"/>
    <col min="7347" max="7347" width="8.85546875" style="275" customWidth="1"/>
    <col min="7348" max="7348" width="13.85546875" style="275" customWidth="1"/>
    <col min="7349" max="7349" width="20" style="275" customWidth="1"/>
    <col min="7350" max="7358" width="8.85546875" style="275" customWidth="1"/>
    <col min="7359" max="7359" width="9.42578125" style="275" customWidth="1"/>
    <col min="7360" max="7396" width="8.85546875" style="275" customWidth="1"/>
    <col min="7397" max="7594" width="8.85546875" style="275"/>
    <col min="7595" max="7595" width="3.140625" style="275" customWidth="1"/>
    <col min="7596" max="7596" width="4.5703125" style="275" customWidth="1"/>
    <col min="7597" max="7597" width="5.5703125" style="275" customWidth="1"/>
    <col min="7598" max="7598" width="31.140625" style="275" customWidth="1"/>
    <col min="7599" max="7599" width="31.85546875" style="275" customWidth="1"/>
    <col min="7600" max="7600" width="14" style="275" customWidth="1"/>
    <col min="7601" max="7601" width="9.28515625" style="275" customWidth="1"/>
    <col min="7602" max="7602" width="10.42578125" style="275" customWidth="1"/>
    <col min="7603" max="7603" width="8.85546875" style="275" customWidth="1"/>
    <col min="7604" max="7604" width="13.85546875" style="275" customWidth="1"/>
    <col min="7605" max="7605" width="20" style="275" customWidth="1"/>
    <col min="7606" max="7614" width="8.85546875" style="275" customWidth="1"/>
    <col min="7615" max="7615" width="9.42578125" style="275" customWidth="1"/>
    <col min="7616" max="7652" width="8.85546875" style="275" customWidth="1"/>
    <col min="7653" max="7850" width="8.85546875" style="275"/>
    <col min="7851" max="7851" width="3.140625" style="275" customWidth="1"/>
    <col min="7852" max="7852" width="4.5703125" style="275" customWidth="1"/>
    <col min="7853" max="7853" width="5.5703125" style="275" customWidth="1"/>
    <col min="7854" max="7854" width="31.140625" style="275" customWidth="1"/>
    <col min="7855" max="7855" width="31.85546875" style="275" customWidth="1"/>
    <col min="7856" max="7856" width="14" style="275" customWidth="1"/>
    <col min="7857" max="7857" width="9.28515625" style="275" customWidth="1"/>
    <col min="7858" max="7858" width="10.42578125" style="275" customWidth="1"/>
    <col min="7859" max="7859" width="8.85546875" style="275" customWidth="1"/>
    <col min="7860" max="7860" width="13.85546875" style="275" customWidth="1"/>
    <col min="7861" max="7861" width="20" style="275" customWidth="1"/>
    <col min="7862" max="7870" width="8.85546875" style="275" customWidth="1"/>
    <col min="7871" max="7871" width="9.42578125" style="275" customWidth="1"/>
    <col min="7872" max="7908" width="8.85546875" style="275" customWidth="1"/>
    <col min="7909" max="8106" width="8.85546875" style="275"/>
    <col min="8107" max="8107" width="3.140625" style="275" customWidth="1"/>
    <col min="8108" max="8108" width="4.5703125" style="275" customWidth="1"/>
    <col min="8109" max="8109" width="5.5703125" style="275" customWidth="1"/>
    <col min="8110" max="8110" width="31.140625" style="275" customWidth="1"/>
    <col min="8111" max="8111" width="31.85546875" style="275" customWidth="1"/>
    <col min="8112" max="8112" width="14" style="275" customWidth="1"/>
    <col min="8113" max="8113" width="9.28515625" style="275" customWidth="1"/>
    <col min="8114" max="8114" width="10.42578125" style="275" customWidth="1"/>
    <col min="8115" max="8115" width="8.85546875" style="275" customWidth="1"/>
    <col min="8116" max="8116" width="13.85546875" style="275" customWidth="1"/>
    <col min="8117" max="8117" width="20" style="275" customWidth="1"/>
    <col min="8118" max="8126" width="8.85546875" style="275" customWidth="1"/>
    <col min="8127" max="8127" width="9.42578125" style="275" customWidth="1"/>
    <col min="8128" max="8164" width="8.85546875" style="275" customWidth="1"/>
    <col min="8165" max="8362" width="8.85546875" style="275"/>
    <col min="8363" max="8363" width="3.140625" style="275" customWidth="1"/>
    <col min="8364" max="8364" width="4.5703125" style="275" customWidth="1"/>
    <col min="8365" max="8365" width="5.5703125" style="275" customWidth="1"/>
    <col min="8366" max="8366" width="31.140625" style="275" customWidth="1"/>
    <col min="8367" max="8367" width="31.85546875" style="275" customWidth="1"/>
    <col min="8368" max="8368" width="14" style="275" customWidth="1"/>
    <col min="8369" max="8369" width="9.28515625" style="275" customWidth="1"/>
    <col min="8370" max="8370" width="10.42578125" style="275" customWidth="1"/>
    <col min="8371" max="8371" width="8.85546875" style="275" customWidth="1"/>
    <col min="8372" max="8372" width="13.85546875" style="275" customWidth="1"/>
    <col min="8373" max="8373" width="20" style="275" customWidth="1"/>
    <col min="8374" max="8382" width="8.85546875" style="275" customWidth="1"/>
    <col min="8383" max="8383" width="9.42578125" style="275" customWidth="1"/>
    <col min="8384" max="8420" width="8.85546875" style="275" customWidth="1"/>
    <col min="8421" max="8618" width="8.85546875" style="275"/>
    <col min="8619" max="8619" width="3.140625" style="275" customWidth="1"/>
    <col min="8620" max="8620" width="4.5703125" style="275" customWidth="1"/>
    <col min="8621" max="8621" width="5.5703125" style="275" customWidth="1"/>
    <col min="8622" max="8622" width="31.140625" style="275" customWidth="1"/>
    <col min="8623" max="8623" width="31.85546875" style="275" customWidth="1"/>
    <col min="8624" max="8624" width="14" style="275" customWidth="1"/>
    <col min="8625" max="8625" width="9.28515625" style="275" customWidth="1"/>
    <col min="8626" max="8626" width="10.42578125" style="275" customWidth="1"/>
    <col min="8627" max="8627" width="8.85546875" style="275" customWidth="1"/>
    <col min="8628" max="8628" width="13.85546875" style="275" customWidth="1"/>
    <col min="8629" max="8629" width="20" style="275" customWidth="1"/>
    <col min="8630" max="8638" width="8.85546875" style="275" customWidth="1"/>
    <col min="8639" max="8639" width="9.42578125" style="275" customWidth="1"/>
    <col min="8640" max="8676" width="8.85546875" style="275" customWidth="1"/>
    <col min="8677" max="8874" width="8.85546875" style="275"/>
    <col min="8875" max="8875" width="3.140625" style="275" customWidth="1"/>
    <col min="8876" max="8876" width="4.5703125" style="275" customWidth="1"/>
    <col min="8877" max="8877" width="5.5703125" style="275" customWidth="1"/>
    <col min="8878" max="8878" width="31.140625" style="275" customWidth="1"/>
    <col min="8879" max="8879" width="31.85546875" style="275" customWidth="1"/>
    <col min="8880" max="8880" width="14" style="275" customWidth="1"/>
    <col min="8881" max="8881" width="9.28515625" style="275" customWidth="1"/>
    <col min="8882" max="8882" width="10.42578125" style="275" customWidth="1"/>
    <col min="8883" max="8883" width="8.85546875" style="275" customWidth="1"/>
    <col min="8884" max="8884" width="13.85546875" style="275" customWidth="1"/>
    <col min="8885" max="8885" width="20" style="275" customWidth="1"/>
    <col min="8886" max="8894" width="8.85546875" style="275" customWidth="1"/>
    <col min="8895" max="8895" width="9.42578125" style="275" customWidth="1"/>
    <col min="8896" max="8932" width="8.85546875" style="275" customWidth="1"/>
    <col min="8933" max="9130" width="8.85546875" style="275"/>
    <col min="9131" max="9131" width="3.140625" style="275" customWidth="1"/>
    <col min="9132" max="9132" width="4.5703125" style="275" customWidth="1"/>
    <col min="9133" max="9133" width="5.5703125" style="275" customWidth="1"/>
    <col min="9134" max="9134" width="31.140625" style="275" customWidth="1"/>
    <col min="9135" max="9135" width="31.85546875" style="275" customWidth="1"/>
    <col min="9136" max="9136" width="14" style="275" customWidth="1"/>
    <col min="9137" max="9137" width="9.28515625" style="275" customWidth="1"/>
    <col min="9138" max="9138" width="10.42578125" style="275" customWidth="1"/>
    <col min="9139" max="9139" width="8.85546875" style="275" customWidth="1"/>
    <col min="9140" max="9140" width="13.85546875" style="275" customWidth="1"/>
    <col min="9141" max="9141" width="20" style="275" customWidth="1"/>
    <col min="9142" max="9150" width="8.85546875" style="275" customWidth="1"/>
    <col min="9151" max="9151" width="9.42578125" style="275" customWidth="1"/>
    <col min="9152" max="9188" width="8.85546875" style="275" customWidth="1"/>
    <col min="9189" max="9386" width="8.85546875" style="275"/>
    <col min="9387" max="9387" width="3.140625" style="275" customWidth="1"/>
    <col min="9388" max="9388" width="4.5703125" style="275" customWidth="1"/>
    <col min="9389" max="9389" width="5.5703125" style="275" customWidth="1"/>
    <col min="9390" max="9390" width="31.140625" style="275" customWidth="1"/>
    <col min="9391" max="9391" width="31.85546875" style="275" customWidth="1"/>
    <col min="9392" max="9392" width="14" style="275" customWidth="1"/>
    <col min="9393" max="9393" width="9.28515625" style="275" customWidth="1"/>
    <col min="9394" max="9394" width="10.42578125" style="275" customWidth="1"/>
    <col min="9395" max="9395" width="8.85546875" style="275" customWidth="1"/>
    <col min="9396" max="9396" width="13.85546875" style="275" customWidth="1"/>
    <col min="9397" max="9397" width="20" style="275" customWidth="1"/>
    <col min="9398" max="9406" width="8.85546875" style="275" customWidth="1"/>
    <col min="9407" max="9407" width="9.42578125" style="275" customWidth="1"/>
    <col min="9408" max="9444" width="8.85546875" style="275" customWidth="1"/>
    <col min="9445" max="9642" width="8.85546875" style="275"/>
    <col min="9643" max="9643" width="3.140625" style="275" customWidth="1"/>
    <col min="9644" max="9644" width="4.5703125" style="275" customWidth="1"/>
    <col min="9645" max="9645" width="5.5703125" style="275" customWidth="1"/>
    <col min="9646" max="9646" width="31.140625" style="275" customWidth="1"/>
    <col min="9647" max="9647" width="31.85546875" style="275" customWidth="1"/>
    <col min="9648" max="9648" width="14" style="275" customWidth="1"/>
    <col min="9649" max="9649" width="9.28515625" style="275" customWidth="1"/>
    <col min="9650" max="9650" width="10.42578125" style="275" customWidth="1"/>
    <col min="9651" max="9651" width="8.85546875" style="275" customWidth="1"/>
    <col min="9652" max="9652" width="13.85546875" style="275" customWidth="1"/>
    <col min="9653" max="9653" width="20" style="275" customWidth="1"/>
    <col min="9654" max="9662" width="8.85546875" style="275" customWidth="1"/>
    <col min="9663" max="9663" width="9.42578125" style="275" customWidth="1"/>
    <col min="9664" max="9700" width="8.85546875" style="275" customWidth="1"/>
    <col min="9701" max="9898" width="8.85546875" style="275"/>
    <col min="9899" max="9899" width="3.140625" style="275" customWidth="1"/>
    <col min="9900" max="9900" width="4.5703125" style="275" customWidth="1"/>
    <col min="9901" max="9901" width="5.5703125" style="275" customWidth="1"/>
    <col min="9902" max="9902" width="31.140625" style="275" customWidth="1"/>
    <col min="9903" max="9903" width="31.85546875" style="275" customWidth="1"/>
    <col min="9904" max="9904" width="14" style="275" customWidth="1"/>
    <col min="9905" max="9905" width="9.28515625" style="275" customWidth="1"/>
    <col min="9906" max="9906" width="10.42578125" style="275" customWidth="1"/>
    <col min="9907" max="9907" width="8.85546875" style="275" customWidth="1"/>
    <col min="9908" max="9908" width="13.85546875" style="275" customWidth="1"/>
    <col min="9909" max="9909" width="20" style="275" customWidth="1"/>
    <col min="9910" max="9918" width="8.85546875" style="275" customWidth="1"/>
    <col min="9919" max="9919" width="9.42578125" style="275" customWidth="1"/>
    <col min="9920" max="9956" width="8.85546875" style="275" customWidth="1"/>
    <col min="9957" max="10154" width="8.85546875" style="275"/>
    <col min="10155" max="10155" width="3.140625" style="275" customWidth="1"/>
    <col min="10156" max="10156" width="4.5703125" style="275" customWidth="1"/>
    <col min="10157" max="10157" width="5.5703125" style="275" customWidth="1"/>
    <col min="10158" max="10158" width="31.140625" style="275" customWidth="1"/>
    <col min="10159" max="10159" width="31.85546875" style="275" customWidth="1"/>
    <col min="10160" max="10160" width="14" style="275" customWidth="1"/>
    <col min="10161" max="10161" width="9.28515625" style="275" customWidth="1"/>
    <col min="10162" max="10162" width="10.42578125" style="275" customWidth="1"/>
    <col min="10163" max="10163" width="8.85546875" style="275" customWidth="1"/>
    <col min="10164" max="10164" width="13.85546875" style="275" customWidth="1"/>
    <col min="10165" max="10165" width="20" style="275" customWidth="1"/>
    <col min="10166" max="10174" width="8.85546875" style="275" customWidth="1"/>
    <col min="10175" max="10175" width="9.42578125" style="275" customWidth="1"/>
    <col min="10176" max="10212" width="8.85546875" style="275" customWidth="1"/>
    <col min="10213" max="10410" width="8.85546875" style="275"/>
    <col min="10411" max="10411" width="3.140625" style="275" customWidth="1"/>
    <col min="10412" max="10412" width="4.5703125" style="275" customWidth="1"/>
    <col min="10413" max="10413" width="5.5703125" style="275" customWidth="1"/>
    <col min="10414" max="10414" width="31.140625" style="275" customWidth="1"/>
    <col min="10415" max="10415" width="31.85546875" style="275" customWidth="1"/>
    <col min="10416" max="10416" width="14" style="275" customWidth="1"/>
    <col min="10417" max="10417" width="9.28515625" style="275" customWidth="1"/>
    <col min="10418" max="10418" width="10.42578125" style="275" customWidth="1"/>
    <col min="10419" max="10419" width="8.85546875" style="275" customWidth="1"/>
    <col min="10420" max="10420" width="13.85546875" style="275" customWidth="1"/>
    <col min="10421" max="10421" width="20" style="275" customWidth="1"/>
    <col min="10422" max="10430" width="8.85546875" style="275" customWidth="1"/>
    <col min="10431" max="10431" width="9.42578125" style="275" customWidth="1"/>
    <col min="10432" max="10468" width="8.85546875" style="275" customWidth="1"/>
    <col min="10469" max="10666" width="8.85546875" style="275"/>
    <col min="10667" max="10667" width="3.140625" style="275" customWidth="1"/>
    <col min="10668" max="10668" width="4.5703125" style="275" customWidth="1"/>
    <col min="10669" max="10669" width="5.5703125" style="275" customWidth="1"/>
    <col min="10670" max="10670" width="31.140625" style="275" customWidth="1"/>
    <col min="10671" max="10671" width="31.85546875" style="275" customWidth="1"/>
    <col min="10672" max="10672" width="14" style="275" customWidth="1"/>
    <col min="10673" max="10673" width="9.28515625" style="275" customWidth="1"/>
    <col min="10674" max="10674" width="10.42578125" style="275" customWidth="1"/>
    <col min="10675" max="10675" width="8.85546875" style="275" customWidth="1"/>
    <col min="10676" max="10676" width="13.85546875" style="275" customWidth="1"/>
    <col min="10677" max="10677" width="20" style="275" customWidth="1"/>
    <col min="10678" max="10686" width="8.85546875" style="275" customWidth="1"/>
    <col min="10687" max="10687" width="9.42578125" style="275" customWidth="1"/>
    <col min="10688" max="10724" width="8.85546875" style="275" customWidth="1"/>
    <col min="10725" max="10922" width="8.85546875" style="275"/>
    <col min="10923" max="10923" width="3.140625" style="275" customWidth="1"/>
    <col min="10924" max="10924" width="4.5703125" style="275" customWidth="1"/>
    <col min="10925" max="10925" width="5.5703125" style="275" customWidth="1"/>
    <col min="10926" max="10926" width="31.140625" style="275" customWidth="1"/>
    <col min="10927" max="10927" width="31.85546875" style="275" customWidth="1"/>
    <col min="10928" max="10928" width="14" style="275" customWidth="1"/>
    <col min="10929" max="10929" width="9.28515625" style="275" customWidth="1"/>
    <col min="10930" max="10930" width="10.42578125" style="275" customWidth="1"/>
    <col min="10931" max="10931" width="8.85546875" style="275" customWidth="1"/>
    <col min="10932" max="10932" width="13.85546875" style="275" customWidth="1"/>
    <col min="10933" max="10933" width="20" style="275" customWidth="1"/>
    <col min="10934" max="10942" width="8.85546875" style="275" customWidth="1"/>
    <col min="10943" max="10943" width="9.42578125" style="275" customWidth="1"/>
    <col min="10944" max="10980" width="8.85546875" style="275" customWidth="1"/>
    <col min="10981" max="11178" width="8.85546875" style="275"/>
    <col min="11179" max="11179" width="3.140625" style="275" customWidth="1"/>
    <col min="11180" max="11180" width="4.5703125" style="275" customWidth="1"/>
    <col min="11181" max="11181" width="5.5703125" style="275" customWidth="1"/>
    <col min="11182" max="11182" width="31.140625" style="275" customWidth="1"/>
    <col min="11183" max="11183" width="31.85546875" style="275" customWidth="1"/>
    <col min="11184" max="11184" width="14" style="275" customWidth="1"/>
    <col min="11185" max="11185" width="9.28515625" style="275" customWidth="1"/>
    <col min="11186" max="11186" width="10.42578125" style="275" customWidth="1"/>
    <col min="11187" max="11187" width="8.85546875" style="275" customWidth="1"/>
    <col min="11188" max="11188" width="13.85546875" style="275" customWidth="1"/>
    <col min="11189" max="11189" width="20" style="275" customWidth="1"/>
    <col min="11190" max="11198" width="8.85546875" style="275" customWidth="1"/>
    <col min="11199" max="11199" width="9.42578125" style="275" customWidth="1"/>
    <col min="11200" max="11236" width="8.85546875" style="275" customWidth="1"/>
    <col min="11237" max="11434" width="8.85546875" style="275"/>
    <col min="11435" max="11435" width="3.140625" style="275" customWidth="1"/>
    <col min="11436" max="11436" width="4.5703125" style="275" customWidth="1"/>
    <col min="11437" max="11437" width="5.5703125" style="275" customWidth="1"/>
    <col min="11438" max="11438" width="31.140625" style="275" customWidth="1"/>
    <col min="11439" max="11439" width="31.85546875" style="275" customWidth="1"/>
    <col min="11440" max="11440" width="14" style="275" customWidth="1"/>
    <col min="11441" max="11441" width="9.28515625" style="275" customWidth="1"/>
    <col min="11442" max="11442" width="10.42578125" style="275" customWidth="1"/>
    <col min="11443" max="11443" width="8.85546875" style="275" customWidth="1"/>
    <col min="11444" max="11444" width="13.85546875" style="275" customWidth="1"/>
    <col min="11445" max="11445" width="20" style="275" customWidth="1"/>
    <col min="11446" max="11454" width="8.85546875" style="275" customWidth="1"/>
    <col min="11455" max="11455" width="9.42578125" style="275" customWidth="1"/>
    <col min="11456" max="11492" width="8.85546875" style="275" customWidth="1"/>
    <col min="11493" max="11690" width="8.85546875" style="275"/>
    <col min="11691" max="11691" width="3.140625" style="275" customWidth="1"/>
    <col min="11692" max="11692" width="4.5703125" style="275" customWidth="1"/>
    <col min="11693" max="11693" width="5.5703125" style="275" customWidth="1"/>
    <col min="11694" max="11694" width="31.140625" style="275" customWidth="1"/>
    <col min="11695" max="11695" width="31.85546875" style="275" customWidth="1"/>
    <col min="11696" max="11696" width="14" style="275" customWidth="1"/>
    <col min="11697" max="11697" width="9.28515625" style="275" customWidth="1"/>
    <col min="11698" max="11698" width="10.42578125" style="275" customWidth="1"/>
    <col min="11699" max="11699" width="8.85546875" style="275" customWidth="1"/>
    <col min="11700" max="11700" width="13.85546875" style="275" customWidth="1"/>
    <col min="11701" max="11701" width="20" style="275" customWidth="1"/>
    <col min="11702" max="11710" width="8.85546875" style="275" customWidth="1"/>
    <col min="11711" max="11711" width="9.42578125" style="275" customWidth="1"/>
    <col min="11712" max="11748" width="8.85546875" style="275" customWidth="1"/>
    <col min="11749" max="11946" width="8.85546875" style="275"/>
    <col min="11947" max="11947" width="3.140625" style="275" customWidth="1"/>
    <col min="11948" max="11948" width="4.5703125" style="275" customWidth="1"/>
    <col min="11949" max="11949" width="5.5703125" style="275" customWidth="1"/>
    <col min="11950" max="11950" width="31.140625" style="275" customWidth="1"/>
    <col min="11951" max="11951" width="31.85546875" style="275" customWidth="1"/>
    <col min="11952" max="11952" width="14" style="275" customWidth="1"/>
    <col min="11953" max="11953" width="9.28515625" style="275" customWidth="1"/>
    <col min="11954" max="11954" width="10.42578125" style="275" customWidth="1"/>
    <col min="11955" max="11955" width="8.85546875" style="275" customWidth="1"/>
    <col min="11956" max="11956" width="13.85546875" style="275" customWidth="1"/>
    <col min="11957" max="11957" width="20" style="275" customWidth="1"/>
    <col min="11958" max="11966" width="8.85546875" style="275" customWidth="1"/>
    <col min="11967" max="11967" width="9.42578125" style="275" customWidth="1"/>
    <col min="11968" max="12004" width="8.85546875" style="275" customWidth="1"/>
    <col min="12005" max="12202" width="8.85546875" style="275"/>
    <col min="12203" max="12203" width="3.140625" style="275" customWidth="1"/>
    <col min="12204" max="12204" width="4.5703125" style="275" customWidth="1"/>
    <col min="12205" max="12205" width="5.5703125" style="275" customWidth="1"/>
    <col min="12206" max="12206" width="31.140625" style="275" customWidth="1"/>
    <col min="12207" max="12207" width="31.85546875" style="275" customWidth="1"/>
    <col min="12208" max="12208" width="14" style="275" customWidth="1"/>
    <col min="12209" max="12209" width="9.28515625" style="275" customWidth="1"/>
    <col min="12210" max="12210" width="10.42578125" style="275" customWidth="1"/>
    <col min="12211" max="12211" width="8.85546875" style="275" customWidth="1"/>
    <col min="12212" max="12212" width="13.85546875" style="275" customWidth="1"/>
    <col min="12213" max="12213" width="20" style="275" customWidth="1"/>
    <col min="12214" max="12222" width="8.85546875" style="275" customWidth="1"/>
    <col min="12223" max="12223" width="9.42578125" style="275" customWidth="1"/>
    <col min="12224" max="12260" width="8.85546875" style="275" customWidth="1"/>
    <col min="12261" max="12458" width="8.85546875" style="275"/>
    <col min="12459" max="12459" width="3.140625" style="275" customWidth="1"/>
    <col min="12460" max="12460" width="4.5703125" style="275" customWidth="1"/>
    <col min="12461" max="12461" width="5.5703125" style="275" customWidth="1"/>
    <col min="12462" max="12462" width="31.140625" style="275" customWidth="1"/>
    <col min="12463" max="12463" width="31.85546875" style="275" customWidth="1"/>
    <col min="12464" max="12464" width="14" style="275" customWidth="1"/>
    <col min="12465" max="12465" width="9.28515625" style="275" customWidth="1"/>
    <col min="12466" max="12466" width="10.42578125" style="275" customWidth="1"/>
    <col min="12467" max="12467" width="8.85546875" style="275" customWidth="1"/>
    <col min="12468" max="12468" width="13.85546875" style="275" customWidth="1"/>
    <col min="12469" max="12469" width="20" style="275" customWidth="1"/>
    <col min="12470" max="12478" width="8.85546875" style="275" customWidth="1"/>
    <col min="12479" max="12479" width="9.42578125" style="275" customWidth="1"/>
    <col min="12480" max="12516" width="8.85546875" style="275" customWidth="1"/>
    <col min="12517" max="12714" width="8.85546875" style="275"/>
    <col min="12715" max="12715" width="3.140625" style="275" customWidth="1"/>
    <col min="12716" max="12716" width="4.5703125" style="275" customWidth="1"/>
    <col min="12717" max="12717" width="5.5703125" style="275" customWidth="1"/>
    <col min="12718" max="12718" width="31.140625" style="275" customWidth="1"/>
    <col min="12719" max="12719" width="31.85546875" style="275" customWidth="1"/>
    <col min="12720" max="12720" width="14" style="275" customWidth="1"/>
    <col min="12721" max="12721" width="9.28515625" style="275" customWidth="1"/>
    <col min="12722" max="12722" width="10.42578125" style="275" customWidth="1"/>
    <col min="12723" max="12723" width="8.85546875" style="275" customWidth="1"/>
    <col min="12724" max="12724" width="13.85546875" style="275" customWidth="1"/>
    <col min="12725" max="12725" width="20" style="275" customWidth="1"/>
    <col min="12726" max="12734" width="8.85546875" style="275" customWidth="1"/>
    <col min="12735" max="12735" width="9.42578125" style="275" customWidth="1"/>
    <col min="12736" max="12772" width="8.85546875" style="275" customWidth="1"/>
    <col min="12773" max="12970" width="8.85546875" style="275"/>
    <col min="12971" max="12971" width="3.140625" style="275" customWidth="1"/>
    <col min="12972" max="12972" width="4.5703125" style="275" customWidth="1"/>
    <col min="12973" max="12973" width="5.5703125" style="275" customWidth="1"/>
    <col min="12974" max="12974" width="31.140625" style="275" customWidth="1"/>
    <col min="12975" max="12975" width="31.85546875" style="275" customWidth="1"/>
    <col min="12976" max="12976" width="14" style="275" customWidth="1"/>
    <col min="12977" max="12977" width="9.28515625" style="275" customWidth="1"/>
    <col min="12978" max="12978" width="10.42578125" style="275" customWidth="1"/>
    <col min="12979" max="12979" width="8.85546875" style="275" customWidth="1"/>
    <col min="12980" max="12980" width="13.85546875" style="275" customWidth="1"/>
    <col min="12981" max="12981" width="20" style="275" customWidth="1"/>
    <col min="12982" max="12990" width="8.85546875" style="275" customWidth="1"/>
    <col min="12991" max="12991" width="9.42578125" style="275" customWidth="1"/>
    <col min="12992" max="13028" width="8.85546875" style="275" customWidth="1"/>
    <col min="13029" max="13226" width="8.85546875" style="275"/>
    <col min="13227" max="13227" width="3.140625" style="275" customWidth="1"/>
    <col min="13228" max="13228" width="4.5703125" style="275" customWidth="1"/>
    <col min="13229" max="13229" width="5.5703125" style="275" customWidth="1"/>
    <col min="13230" max="13230" width="31.140625" style="275" customWidth="1"/>
    <col min="13231" max="13231" width="31.85546875" style="275" customWidth="1"/>
    <col min="13232" max="13232" width="14" style="275" customWidth="1"/>
    <col min="13233" max="13233" width="9.28515625" style="275" customWidth="1"/>
    <col min="13234" max="13234" width="10.42578125" style="275" customWidth="1"/>
    <col min="13235" max="13235" width="8.85546875" style="275" customWidth="1"/>
    <col min="13236" max="13236" width="13.85546875" style="275" customWidth="1"/>
    <col min="13237" max="13237" width="20" style="275" customWidth="1"/>
    <col min="13238" max="13246" width="8.85546875" style="275" customWidth="1"/>
    <col min="13247" max="13247" width="9.42578125" style="275" customWidth="1"/>
    <col min="13248" max="13284" width="8.85546875" style="275" customWidth="1"/>
    <col min="13285" max="13482" width="8.85546875" style="275"/>
    <col min="13483" max="13483" width="3.140625" style="275" customWidth="1"/>
    <col min="13484" max="13484" width="4.5703125" style="275" customWidth="1"/>
    <col min="13485" max="13485" width="5.5703125" style="275" customWidth="1"/>
    <col min="13486" max="13486" width="31.140625" style="275" customWidth="1"/>
    <col min="13487" max="13487" width="31.85546875" style="275" customWidth="1"/>
    <col min="13488" max="13488" width="14" style="275" customWidth="1"/>
    <col min="13489" max="13489" width="9.28515625" style="275" customWidth="1"/>
    <col min="13490" max="13490" width="10.42578125" style="275" customWidth="1"/>
    <col min="13491" max="13491" width="8.85546875" style="275" customWidth="1"/>
    <col min="13492" max="13492" width="13.85546875" style="275" customWidth="1"/>
    <col min="13493" max="13493" width="20" style="275" customWidth="1"/>
    <col min="13494" max="13502" width="8.85546875" style="275" customWidth="1"/>
    <col min="13503" max="13503" width="9.42578125" style="275" customWidth="1"/>
    <col min="13504" max="13540" width="8.85546875" style="275" customWidth="1"/>
    <col min="13541" max="13738" width="8.85546875" style="275"/>
    <col min="13739" max="13739" width="3.140625" style="275" customWidth="1"/>
    <col min="13740" max="13740" width="4.5703125" style="275" customWidth="1"/>
    <col min="13741" max="13741" width="5.5703125" style="275" customWidth="1"/>
    <col min="13742" max="13742" width="31.140625" style="275" customWidth="1"/>
    <col min="13743" max="13743" width="31.85546875" style="275" customWidth="1"/>
    <col min="13744" max="13744" width="14" style="275" customWidth="1"/>
    <col min="13745" max="13745" width="9.28515625" style="275" customWidth="1"/>
    <col min="13746" max="13746" width="10.42578125" style="275" customWidth="1"/>
    <col min="13747" max="13747" width="8.85546875" style="275" customWidth="1"/>
    <col min="13748" max="13748" width="13.85546875" style="275" customWidth="1"/>
    <col min="13749" max="13749" width="20" style="275" customWidth="1"/>
    <col min="13750" max="13758" width="8.85546875" style="275" customWidth="1"/>
    <col min="13759" max="13759" width="9.42578125" style="275" customWidth="1"/>
    <col min="13760" max="13796" width="8.85546875" style="275" customWidth="1"/>
    <col min="13797" max="13994" width="8.85546875" style="275"/>
    <col min="13995" max="13995" width="3.140625" style="275" customWidth="1"/>
    <col min="13996" max="13996" width="4.5703125" style="275" customWidth="1"/>
    <col min="13997" max="13997" width="5.5703125" style="275" customWidth="1"/>
    <col min="13998" max="13998" width="31.140625" style="275" customWidth="1"/>
    <col min="13999" max="13999" width="31.85546875" style="275" customWidth="1"/>
    <col min="14000" max="14000" width="14" style="275" customWidth="1"/>
    <col min="14001" max="14001" width="9.28515625" style="275" customWidth="1"/>
    <col min="14002" max="14002" width="10.42578125" style="275" customWidth="1"/>
    <col min="14003" max="14003" width="8.85546875" style="275" customWidth="1"/>
    <col min="14004" max="14004" width="13.85546875" style="275" customWidth="1"/>
    <col min="14005" max="14005" width="20" style="275" customWidth="1"/>
    <col min="14006" max="14014" width="8.85546875" style="275" customWidth="1"/>
    <col min="14015" max="14015" width="9.42578125" style="275" customWidth="1"/>
    <col min="14016" max="14052" width="8.85546875" style="275" customWidth="1"/>
    <col min="14053" max="14250" width="8.85546875" style="275"/>
    <col min="14251" max="14251" width="3.140625" style="275" customWidth="1"/>
    <col min="14252" max="14252" width="4.5703125" style="275" customWidth="1"/>
    <col min="14253" max="14253" width="5.5703125" style="275" customWidth="1"/>
    <col min="14254" max="14254" width="31.140625" style="275" customWidth="1"/>
    <col min="14255" max="14255" width="31.85546875" style="275" customWidth="1"/>
    <col min="14256" max="14256" width="14" style="275" customWidth="1"/>
    <col min="14257" max="14257" width="9.28515625" style="275" customWidth="1"/>
    <col min="14258" max="14258" width="10.42578125" style="275" customWidth="1"/>
    <col min="14259" max="14259" width="8.85546875" style="275" customWidth="1"/>
    <col min="14260" max="14260" width="13.85546875" style="275" customWidth="1"/>
    <col min="14261" max="14261" width="20" style="275" customWidth="1"/>
    <col min="14262" max="14270" width="8.85546875" style="275" customWidth="1"/>
    <col min="14271" max="14271" width="9.42578125" style="275" customWidth="1"/>
    <col min="14272" max="14308" width="8.85546875" style="275" customWidth="1"/>
    <col min="14309" max="14506" width="8.85546875" style="275"/>
    <col min="14507" max="14507" width="3.140625" style="275" customWidth="1"/>
    <col min="14508" max="14508" width="4.5703125" style="275" customWidth="1"/>
    <col min="14509" max="14509" width="5.5703125" style="275" customWidth="1"/>
    <col min="14510" max="14510" width="31.140625" style="275" customWidth="1"/>
    <col min="14511" max="14511" width="31.85546875" style="275" customWidth="1"/>
    <col min="14512" max="14512" width="14" style="275" customWidth="1"/>
    <col min="14513" max="14513" width="9.28515625" style="275" customWidth="1"/>
    <col min="14514" max="14514" width="10.42578125" style="275" customWidth="1"/>
    <col min="14515" max="14515" width="8.85546875" style="275" customWidth="1"/>
    <col min="14516" max="14516" width="13.85546875" style="275" customWidth="1"/>
    <col min="14517" max="14517" width="20" style="275" customWidth="1"/>
    <col min="14518" max="14526" width="8.85546875" style="275" customWidth="1"/>
    <col min="14527" max="14527" width="9.42578125" style="275" customWidth="1"/>
    <col min="14528" max="14564" width="8.85546875" style="275" customWidth="1"/>
    <col min="14565" max="14762" width="8.85546875" style="275"/>
    <col min="14763" max="14763" width="3.140625" style="275" customWidth="1"/>
    <col min="14764" max="14764" width="4.5703125" style="275" customWidth="1"/>
    <col min="14765" max="14765" width="5.5703125" style="275" customWidth="1"/>
    <col min="14766" max="14766" width="31.140625" style="275" customWidth="1"/>
    <col min="14767" max="14767" width="31.85546875" style="275" customWidth="1"/>
    <col min="14768" max="14768" width="14" style="275" customWidth="1"/>
    <col min="14769" max="14769" width="9.28515625" style="275" customWidth="1"/>
    <col min="14770" max="14770" width="10.42578125" style="275" customWidth="1"/>
    <col min="14771" max="14771" width="8.85546875" style="275" customWidth="1"/>
    <col min="14772" max="14772" width="13.85546875" style="275" customWidth="1"/>
    <col min="14773" max="14773" width="20" style="275" customWidth="1"/>
    <col min="14774" max="14782" width="8.85546875" style="275" customWidth="1"/>
    <col min="14783" max="14783" width="9.42578125" style="275" customWidth="1"/>
    <col min="14784" max="14820" width="8.85546875" style="275" customWidth="1"/>
    <col min="14821" max="15018" width="8.85546875" style="275"/>
    <col min="15019" max="15019" width="3.140625" style="275" customWidth="1"/>
    <col min="15020" max="15020" width="4.5703125" style="275" customWidth="1"/>
    <col min="15021" max="15021" width="5.5703125" style="275" customWidth="1"/>
    <col min="15022" max="15022" width="31.140625" style="275" customWidth="1"/>
    <col min="15023" max="15023" width="31.85546875" style="275" customWidth="1"/>
    <col min="15024" max="15024" width="14" style="275" customWidth="1"/>
    <col min="15025" max="15025" width="9.28515625" style="275" customWidth="1"/>
    <col min="15026" max="15026" width="10.42578125" style="275" customWidth="1"/>
    <col min="15027" max="15027" width="8.85546875" style="275" customWidth="1"/>
    <col min="15028" max="15028" width="13.85546875" style="275" customWidth="1"/>
    <col min="15029" max="15029" width="20" style="275" customWidth="1"/>
    <col min="15030" max="15038" width="8.85546875" style="275" customWidth="1"/>
    <col min="15039" max="15039" width="9.42578125" style="275" customWidth="1"/>
    <col min="15040" max="15076" width="8.85546875" style="275" customWidth="1"/>
    <col min="15077" max="15274" width="8.85546875" style="275"/>
    <col min="15275" max="15275" width="3.140625" style="275" customWidth="1"/>
    <col min="15276" max="15276" width="4.5703125" style="275" customWidth="1"/>
    <col min="15277" max="15277" width="5.5703125" style="275" customWidth="1"/>
    <col min="15278" max="15278" width="31.140625" style="275" customWidth="1"/>
    <col min="15279" max="15279" width="31.85546875" style="275" customWidth="1"/>
    <col min="15280" max="15280" width="14" style="275" customWidth="1"/>
    <col min="15281" max="15281" width="9.28515625" style="275" customWidth="1"/>
    <col min="15282" max="15282" width="10.42578125" style="275" customWidth="1"/>
    <col min="15283" max="15283" width="8.85546875" style="275" customWidth="1"/>
    <col min="15284" max="15284" width="13.85546875" style="275" customWidth="1"/>
    <col min="15285" max="15285" width="20" style="275" customWidth="1"/>
    <col min="15286" max="15294" width="8.85546875" style="275" customWidth="1"/>
    <col min="15295" max="15295" width="9.42578125" style="275" customWidth="1"/>
    <col min="15296" max="15332" width="8.85546875" style="275" customWidth="1"/>
    <col min="15333" max="15530" width="8.85546875" style="275"/>
    <col min="15531" max="15531" width="3.140625" style="275" customWidth="1"/>
    <col min="15532" max="15532" width="4.5703125" style="275" customWidth="1"/>
    <col min="15533" max="15533" width="5.5703125" style="275" customWidth="1"/>
    <col min="15534" max="15534" width="31.140625" style="275" customWidth="1"/>
    <col min="15535" max="15535" width="31.85546875" style="275" customWidth="1"/>
    <col min="15536" max="15536" width="14" style="275" customWidth="1"/>
    <col min="15537" max="15537" width="9.28515625" style="275" customWidth="1"/>
    <col min="15538" max="15538" width="10.42578125" style="275" customWidth="1"/>
    <col min="15539" max="15539" width="8.85546875" style="275" customWidth="1"/>
    <col min="15540" max="15540" width="13.85546875" style="275" customWidth="1"/>
    <col min="15541" max="15541" width="20" style="275" customWidth="1"/>
    <col min="15542" max="15550" width="8.85546875" style="275" customWidth="1"/>
    <col min="15551" max="15551" width="9.42578125" style="275" customWidth="1"/>
    <col min="15552" max="15588" width="8.85546875" style="275" customWidth="1"/>
    <col min="15589" max="15786" width="8.85546875" style="275"/>
    <col min="15787" max="15787" width="3.140625" style="275" customWidth="1"/>
    <col min="15788" max="15788" width="4.5703125" style="275" customWidth="1"/>
    <col min="15789" max="15789" width="5.5703125" style="275" customWidth="1"/>
    <col min="15790" max="15790" width="31.140625" style="275" customWidth="1"/>
    <col min="15791" max="15791" width="31.85546875" style="275" customWidth="1"/>
    <col min="15792" max="15792" width="14" style="275" customWidth="1"/>
    <col min="15793" max="15793" width="9.28515625" style="275" customWidth="1"/>
    <col min="15794" max="15794" width="10.42578125" style="275" customWidth="1"/>
    <col min="15795" max="15795" width="8.85546875" style="275" customWidth="1"/>
    <col min="15796" max="15796" width="13.85546875" style="275" customWidth="1"/>
    <col min="15797" max="15797" width="20" style="275" customWidth="1"/>
    <col min="15798" max="15806" width="8.85546875" style="275" customWidth="1"/>
    <col min="15807" max="15807" width="9.42578125" style="275" customWidth="1"/>
    <col min="15808" max="15844" width="8.85546875" style="275" customWidth="1"/>
    <col min="15845" max="16384" width="8.85546875" style="275"/>
  </cols>
  <sheetData>
    <row r="1" spans="1:9" ht="12.75" customHeight="1">
      <c r="A1" s="240"/>
      <c r="B1" s="240"/>
      <c r="C1" s="240"/>
      <c r="D1" s="240" t="s">
        <v>438</v>
      </c>
      <c r="E1" s="240"/>
      <c r="F1" s="240"/>
      <c r="G1" s="240"/>
      <c r="H1" s="240"/>
      <c r="I1" s="240"/>
    </row>
    <row r="2" spans="1:9" ht="12.75" customHeight="1">
      <c r="A2" s="240"/>
      <c r="B2" s="241"/>
      <c r="C2" s="241"/>
      <c r="D2" s="241"/>
      <c r="E2" s="241"/>
      <c r="F2" s="241"/>
      <c r="G2" s="242"/>
      <c r="H2" s="241"/>
      <c r="I2" s="242"/>
    </row>
    <row r="3" spans="1:9" ht="15.75" customHeight="1">
      <c r="A3" s="241"/>
      <c r="B3" s="243" t="s">
        <v>439</v>
      </c>
      <c r="C3" s="241"/>
      <c r="D3" s="244" t="s">
        <v>440</v>
      </c>
      <c r="E3" s="244"/>
      <c r="F3" s="244"/>
      <c r="G3" s="245"/>
      <c r="H3" s="244"/>
      <c r="I3" s="245"/>
    </row>
    <row r="4" spans="1:9" s="274" customFormat="1" ht="18.75" customHeight="1">
      <c r="A4" s="244"/>
      <c r="B4" s="243"/>
      <c r="C4" s="244"/>
      <c r="D4" s="244"/>
      <c r="E4" s="244"/>
      <c r="F4" s="244"/>
      <c r="G4" s="245"/>
      <c r="H4" s="244"/>
      <c r="I4" s="245"/>
    </row>
    <row r="5" spans="1:9" s="274" customFormat="1" ht="18.75" customHeight="1">
      <c r="A5" s="244"/>
      <c r="B5" s="243" t="s">
        <v>441</v>
      </c>
      <c r="C5" s="244"/>
      <c r="D5" s="244" t="s">
        <v>442</v>
      </c>
      <c r="E5" s="244"/>
      <c r="F5" s="244"/>
      <c r="G5" s="245"/>
      <c r="H5" s="244"/>
      <c r="I5" s="245"/>
    </row>
    <row r="6" spans="1:9" s="274" customFormat="1" ht="15" customHeight="1">
      <c r="A6" s="244"/>
      <c r="B6" s="243" t="s">
        <v>443</v>
      </c>
      <c r="C6" s="244"/>
      <c r="D6" s="244" t="s">
        <v>444</v>
      </c>
      <c r="E6" s="244"/>
      <c r="F6" s="244"/>
      <c r="G6" s="245"/>
      <c r="H6" s="244"/>
      <c r="I6" s="245"/>
    </row>
    <row r="7" spans="1:9" s="274" customFormat="1" ht="15" customHeight="1">
      <c r="A7" s="244"/>
      <c r="B7" s="243" t="s">
        <v>445</v>
      </c>
      <c r="C7" s="244"/>
      <c r="D7" s="244" t="s">
        <v>446</v>
      </c>
      <c r="E7" s="244"/>
      <c r="F7" s="244"/>
      <c r="G7" s="245"/>
      <c r="H7" s="244"/>
      <c r="I7" s="245"/>
    </row>
    <row r="8" spans="1:9" s="274" customFormat="1" ht="15" customHeight="1">
      <c r="A8" s="244"/>
      <c r="B8" s="243" t="s">
        <v>447</v>
      </c>
      <c r="C8" s="244"/>
      <c r="D8" s="244" t="s">
        <v>446</v>
      </c>
      <c r="E8" s="244"/>
      <c r="F8" s="244"/>
      <c r="G8" s="245"/>
      <c r="H8" s="244"/>
      <c r="I8" s="245"/>
    </row>
    <row r="9" spans="1:9" s="274" customFormat="1" ht="15" customHeight="1">
      <c r="A9" s="244"/>
      <c r="B9" s="243" t="s">
        <v>448</v>
      </c>
      <c r="C9" s="244"/>
      <c r="D9" s="243" t="s">
        <v>449</v>
      </c>
      <c r="E9" s="244"/>
      <c r="F9" s="244"/>
      <c r="G9" s="245"/>
      <c r="H9" s="244"/>
      <c r="I9" s="245"/>
    </row>
    <row r="10" spans="1:9" s="274" customFormat="1" ht="15" customHeight="1">
      <c r="A10" s="244"/>
      <c r="B10" s="244"/>
      <c r="C10" s="244"/>
      <c r="D10" s="243"/>
      <c r="E10" s="244"/>
      <c r="F10" s="244"/>
      <c r="G10" s="245"/>
      <c r="H10" s="244"/>
      <c r="I10" s="245"/>
    </row>
    <row r="11" spans="1:9" s="274" customFormat="1" ht="7.5" customHeight="1">
      <c r="A11" s="244"/>
      <c r="B11" s="244"/>
      <c r="C11" s="244"/>
      <c r="D11" s="244"/>
      <c r="E11" s="244"/>
      <c r="F11" s="244"/>
      <c r="G11" s="245"/>
      <c r="H11" s="244"/>
      <c r="I11" s="245"/>
    </row>
    <row r="12" spans="1:9" s="276" customFormat="1" ht="26.25" customHeight="1">
      <c r="A12" s="243"/>
      <c r="B12" s="246" t="s">
        <v>450</v>
      </c>
      <c r="C12" s="243"/>
      <c r="D12" s="247">
        <f>I22</f>
        <v>0</v>
      </c>
      <c r="E12" s="243"/>
      <c r="F12" s="243"/>
      <c r="G12" s="248"/>
      <c r="H12" s="250"/>
      <c r="I12" s="250"/>
    </row>
    <row r="13" spans="1:9" s="274" customFormat="1" ht="7.5" customHeight="1">
      <c r="A13" s="244"/>
      <c r="B13" s="244"/>
      <c r="C13" s="244"/>
      <c r="D13" s="244"/>
      <c r="E13" s="244"/>
      <c r="F13" s="244"/>
      <c r="G13" s="245"/>
      <c r="H13" s="244"/>
      <c r="I13" s="245"/>
    </row>
    <row r="14" spans="1:9" s="274" customFormat="1" ht="37.5" customHeight="1">
      <c r="A14" s="240"/>
      <c r="B14" s="240"/>
      <c r="C14" s="240"/>
      <c r="D14" s="240" t="s">
        <v>451</v>
      </c>
      <c r="E14" s="240"/>
      <c r="F14" s="240"/>
      <c r="G14" s="240"/>
      <c r="H14" s="240"/>
      <c r="I14" s="240"/>
    </row>
    <row r="15" spans="1:9" s="274" customFormat="1" ht="37.5" customHeight="1">
      <c r="A15" s="240"/>
      <c r="B15" s="244"/>
      <c r="C15" s="244"/>
      <c r="D15" s="244"/>
      <c r="E15" s="244"/>
      <c r="F15" s="244"/>
      <c r="G15" s="245"/>
      <c r="H15" s="244"/>
      <c r="I15" s="245"/>
    </row>
    <row r="16" spans="1:9" s="274" customFormat="1" ht="15" customHeight="1">
      <c r="A16" s="243"/>
      <c r="B16" s="243" t="s">
        <v>439</v>
      </c>
      <c r="C16" s="244"/>
      <c r="D16" s="244" t="str">
        <f>D3</f>
        <v>Stavební úpravy fitness na učebnu s příslušenstvím</v>
      </c>
      <c r="E16" s="244"/>
      <c r="F16" s="244"/>
      <c r="G16" s="245"/>
      <c r="H16" s="244"/>
      <c r="I16" s="245"/>
    </row>
    <row r="17" spans="1:9" s="274" customFormat="1" ht="15" customHeight="1">
      <c r="A17" s="243"/>
      <c r="B17" s="243"/>
      <c r="C17" s="244"/>
      <c r="D17" s="244"/>
      <c r="E17" s="244"/>
      <c r="F17" s="244"/>
      <c r="G17" s="245"/>
      <c r="H17" s="244"/>
      <c r="I17" s="245"/>
    </row>
    <row r="18" spans="1:9" s="274" customFormat="1" ht="15" customHeight="1">
      <c r="A18" s="243"/>
      <c r="B18" s="243" t="s">
        <v>441</v>
      </c>
      <c r="C18" s="244"/>
      <c r="D18" s="244" t="str">
        <f>D5</f>
        <v>Elektroinstalace silnoproud</v>
      </c>
      <c r="E18" s="244"/>
      <c r="F18" s="244"/>
      <c r="G18" s="245"/>
      <c r="H18" s="244"/>
      <c r="I18" s="245"/>
    </row>
    <row r="19" spans="1:9" s="274" customFormat="1" ht="18.75" customHeight="1">
      <c r="A19" s="243"/>
      <c r="B19" s="243" t="s">
        <v>443</v>
      </c>
      <c r="C19" s="244"/>
      <c r="D19" s="244" t="str">
        <f>D6</f>
        <v>Šantrochova 1800/2, Praha 6</v>
      </c>
      <c r="E19" s="244"/>
      <c r="F19" s="244"/>
      <c r="G19" s="245"/>
      <c r="H19" s="244"/>
      <c r="I19" s="245"/>
    </row>
    <row r="20" spans="1:9" s="274" customFormat="1" ht="15.75" customHeight="1">
      <c r="A20" s="243"/>
      <c r="B20" s="243" t="s">
        <v>445</v>
      </c>
      <c r="C20" s="244"/>
      <c r="D20" s="244" t="str">
        <f>D7</f>
        <v>Jiří Flosman</v>
      </c>
      <c r="E20" s="244"/>
      <c r="F20" s="244"/>
      <c r="G20" s="245"/>
      <c r="H20" s="244"/>
      <c r="I20" s="245"/>
    </row>
    <row r="21" spans="1:9" s="274" customFormat="1" ht="15.75" customHeight="1">
      <c r="A21" s="243"/>
      <c r="B21" s="243" t="s">
        <v>447</v>
      </c>
      <c r="C21" s="244"/>
      <c r="D21" s="244" t="str">
        <f>D8</f>
        <v>Jiří Flosman</v>
      </c>
      <c r="E21" s="244"/>
      <c r="F21" s="244"/>
      <c r="G21" s="245"/>
      <c r="H21" s="244"/>
      <c r="I21" s="245"/>
    </row>
    <row r="22" spans="1:9" s="274" customFormat="1" ht="30" customHeight="1">
      <c r="A22" s="243"/>
      <c r="B22" s="246" t="s">
        <v>452</v>
      </c>
      <c r="C22" s="244"/>
      <c r="D22" s="244"/>
      <c r="E22" s="244"/>
      <c r="F22" s="244"/>
      <c r="G22" s="245"/>
      <c r="H22" s="244"/>
      <c r="I22" s="249">
        <f>SUM(I23:I27)</f>
        <v>0</v>
      </c>
    </row>
    <row r="23" spans="1:9" s="274" customFormat="1" ht="17.45" customHeight="1">
      <c r="A23" s="243"/>
      <c r="B23" s="243" t="str">
        <f>A40</f>
        <v>Kabely a kabelové trasy silnoproud</v>
      </c>
      <c r="C23" s="244"/>
      <c r="D23" s="244"/>
      <c r="E23" s="244"/>
      <c r="F23" s="244"/>
      <c r="G23" s="245"/>
      <c r="H23" s="244"/>
      <c r="I23" s="250">
        <f>I40</f>
        <v>0</v>
      </c>
    </row>
    <row r="24" spans="1:9" s="274" customFormat="1" ht="21" customHeight="1">
      <c r="A24" s="244"/>
      <c r="B24" s="243" t="str">
        <f>A46</f>
        <v>Úprava rozvaděče RS01.2</v>
      </c>
      <c r="C24" s="243"/>
      <c r="D24" s="244"/>
      <c r="E24" s="244"/>
      <c r="F24" s="244"/>
      <c r="G24" s="245"/>
      <c r="H24" s="244"/>
      <c r="I24" s="250">
        <f>I46</f>
        <v>0</v>
      </c>
    </row>
    <row r="25" spans="1:9" s="274" customFormat="1" ht="21" customHeight="1">
      <c r="A25" s="244"/>
      <c r="B25" s="243" t="str">
        <f>A54</f>
        <v>Elektrické přístroje silnoproud</v>
      </c>
      <c r="C25" s="243"/>
      <c r="D25" s="244"/>
      <c r="E25" s="244"/>
      <c r="F25" s="244"/>
      <c r="G25" s="245"/>
      <c r="H25" s="244"/>
      <c r="I25" s="250">
        <f>I54</f>
        <v>0</v>
      </c>
    </row>
    <row r="26" spans="1:9" s="274" customFormat="1" ht="21" customHeight="1">
      <c r="A26" s="244"/>
      <c r="B26" s="243" t="str">
        <f>A64</f>
        <v>Osvětlení</v>
      </c>
      <c r="C26" s="243"/>
      <c r="D26" s="244"/>
      <c r="E26" s="244"/>
      <c r="F26" s="244"/>
      <c r="G26" s="245"/>
      <c r="H26" s="244"/>
      <c r="I26" s="250">
        <f>I64</f>
        <v>0</v>
      </c>
    </row>
    <row r="27" spans="1:9" s="274" customFormat="1" ht="21" customHeight="1">
      <c r="A27" s="244"/>
      <c r="B27" s="243" t="str">
        <f>A73</f>
        <v>Montážní a inženýrská činnost</v>
      </c>
      <c r="C27" s="243"/>
      <c r="D27" s="244"/>
      <c r="E27" s="244"/>
      <c r="F27" s="244"/>
      <c r="G27" s="245"/>
      <c r="H27" s="244"/>
      <c r="I27" s="250">
        <f>I73</f>
        <v>0</v>
      </c>
    </row>
    <row r="28" spans="1:9" s="274" customFormat="1" ht="21" customHeight="1">
      <c r="A28" s="244"/>
      <c r="B28" s="243"/>
      <c r="C28" s="243"/>
      <c r="D28" s="244"/>
      <c r="E28" s="244"/>
      <c r="F28" s="244"/>
      <c r="G28" s="245"/>
      <c r="H28" s="244"/>
      <c r="I28" s="250"/>
    </row>
    <row r="29" spans="1:9" s="274" customFormat="1" ht="37.5" customHeight="1">
      <c r="A29" s="240"/>
      <c r="B29" s="240"/>
      <c r="C29" s="240"/>
      <c r="D29" s="240" t="s">
        <v>453</v>
      </c>
      <c r="E29" s="240"/>
      <c r="F29" s="240"/>
      <c r="G29" s="240"/>
      <c r="H29" s="240"/>
      <c r="I29" s="240"/>
    </row>
    <row r="30" spans="1:9" s="274" customFormat="1" ht="7.5" customHeight="1">
      <c r="A30" s="244"/>
      <c r="B30" s="244"/>
      <c r="C30" s="244"/>
      <c r="D30" s="244"/>
      <c r="E30" s="244"/>
      <c r="F30" s="244"/>
      <c r="G30" s="245"/>
      <c r="H30" s="244"/>
      <c r="I30" s="245"/>
    </row>
    <row r="31" spans="1:9" s="274" customFormat="1" ht="15" customHeight="1">
      <c r="A31" s="243"/>
      <c r="B31" s="243" t="s">
        <v>439</v>
      </c>
      <c r="C31" s="244"/>
      <c r="D31" s="244" t="str">
        <f>D16</f>
        <v>Stavební úpravy fitness na učebnu s příslušenstvím</v>
      </c>
      <c r="E31" s="244"/>
      <c r="F31" s="244"/>
      <c r="G31" s="245"/>
      <c r="H31" s="244"/>
      <c r="I31" s="245"/>
    </row>
    <row r="32" spans="1:9" s="274" customFormat="1" ht="15" customHeight="1">
      <c r="A32" s="243"/>
      <c r="B32" s="243" t="s">
        <v>441</v>
      </c>
      <c r="C32" s="244"/>
      <c r="D32" s="244" t="str">
        <f>D18</f>
        <v>Elektroinstalace silnoproud</v>
      </c>
      <c r="E32" s="244"/>
      <c r="F32" s="244"/>
      <c r="G32" s="245"/>
      <c r="H32" s="244"/>
      <c r="I32" s="245"/>
    </row>
    <row r="33" spans="1:9" s="274" customFormat="1" ht="15" customHeight="1">
      <c r="A33" s="243"/>
      <c r="B33" s="243" t="s">
        <v>443</v>
      </c>
      <c r="C33" s="244"/>
      <c r="D33" s="244" t="str">
        <f>D19</f>
        <v>Šantrochova 1800/2, Praha 6</v>
      </c>
      <c r="E33" s="244"/>
      <c r="F33" s="244"/>
      <c r="G33" s="245"/>
      <c r="H33" s="244"/>
      <c r="I33" s="245"/>
    </row>
    <row r="34" spans="1:9" s="274" customFormat="1" ht="18.75" customHeight="1">
      <c r="A34" s="243"/>
      <c r="B34" s="243" t="s">
        <v>445</v>
      </c>
      <c r="C34" s="244"/>
      <c r="D34" s="244" t="str">
        <f>D20</f>
        <v>Jiří Flosman</v>
      </c>
      <c r="E34" s="244"/>
      <c r="F34" s="244"/>
      <c r="G34" s="245"/>
      <c r="H34" s="244"/>
      <c r="I34" s="245"/>
    </row>
    <row r="35" spans="1:9" s="274" customFormat="1" ht="15.75" customHeight="1">
      <c r="A35" s="243"/>
      <c r="B35" s="243" t="s">
        <v>447</v>
      </c>
      <c r="C35" s="244"/>
      <c r="D35" s="244" t="str">
        <f>D21</f>
        <v>Jiří Flosman</v>
      </c>
      <c r="E35" s="244"/>
      <c r="F35" s="244"/>
      <c r="G35" s="245"/>
      <c r="H35" s="244"/>
      <c r="I35" s="245"/>
    </row>
    <row r="36" spans="1:9" s="274" customFormat="1" ht="13.9" customHeight="1">
      <c r="A36" s="243"/>
      <c r="B36" s="243" t="s">
        <v>454</v>
      </c>
      <c r="C36" s="244"/>
      <c r="D36" s="246"/>
      <c r="E36" s="244"/>
      <c r="F36" s="244"/>
      <c r="G36" s="245"/>
      <c r="H36" s="243"/>
      <c r="I36" s="243"/>
    </row>
    <row r="37" spans="1:9" s="274" customFormat="1" ht="30" customHeight="1">
      <c r="A37" s="243"/>
      <c r="B37" s="243" t="s">
        <v>452</v>
      </c>
      <c r="C37" s="244"/>
      <c r="D37" s="244"/>
      <c r="E37" s="244"/>
      <c r="F37" s="244"/>
      <c r="G37" s="245"/>
      <c r="H37" s="244"/>
      <c r="I37" s="251">
        <f>I40+I46+I54+I64+I73</f>
        <v>0</v>
      </c>
    </row>
    <row r="38" spans="1:9" s="274" customFormat="1" ht="26.85" customHeight="1">
      <c r="A38" s="243"/>
      <c r="B38" s="244"/>
      <c r="C38" s="244"/>
      <c r="D38" s="244"/>
      <c r="E38" s="244"/>
      <c r="F38" s="244"/>
      <c r="G38" s="245"/>
      <c r="H38" s="244"/>
      <c r="I38" s="251"/>
    </row>
    <row r="39" spans="1:9" s="243" customFormat="1" ht="25.7" customHeight="1">
      <c r="A39" s="243" t="s">
        <v>455</v>
      </c>
      <c r="B39" s="243" t="s">
        <v>456</v>
      </c>
      <c r="C39" s="252" t="s">
        <v>457</v>
      </c>
      <c r="D39" s="253" t="s">
        <v>458</v>
      </c>
      <c r="E39" s="253" t="s">
        <v>459</v>
      </c>
      <c r="F39" s="254" t="s">
        <v>130</v>
      </c>
      <c r="G39" s="247" t="s">
        <v>460</v>
      </c>
      <c r="H39" s="243" t="s">
        <v>461</v>
      </c>
      <c r="I39" s="259" t="s">
        <v>462</v>
      </c>
    </row>
    <row r="40" spans="1:9" s="263" customFormat="1" ht="21" customHeight="1">
      <c r="A40" s="262" t="s">
        <v>463</v>
      </c>
      <c r="B40" s="262"/>
      <c r="G40" s="265"/>
      <c r="I40" s="264">
        <f>SUM(I41:I45)</f>
        <v>0</v>
      </c>
    </row>
    <row r="41" spans="1:9" s="255" customFormat="1" ht="16.5" customHeight="1">
      <c r="A41" s="255">
        <v>1</v>
      </c>
      <c r="B41" s="255" t="s">
        <v>464</v>
      </c>
      <c r="C41" s="256" t="s">
        <v>465</v>
      </c>
      <c r="D41" s="257"/>
      <c r="E41" s="257" t="s">
        <v>6</v>
      </c>
      <c r="F41" s="258">
        <v>280</v>
      </c>
      <c r="G41" s="268"/>
      <c r="H41" s="269"/>
      <c r="I41" s="260">
        <f>(F41*G41)+(F41*H41)</f>
        <v>0</v>
      </c>
    </row>
    <row r="42" spans="1:9" s="255" customFormat="1" ht="16.5" customHeight="1">
      <c r="A42" s="255">
        <v>2</v>
      </c>
      <c r="B42" s="255" t="s">
        <v>464</v>
      </c>
      <c r="C42" s="256" t="s">
        <v>466</v>
      </c>
      <c r="D42" s="257"/>
      <c r="E42" s="257" t="s">
        <v>6</v>
      </c>
      <c r="F42" s="258">
        <v>200</v>
      </c>
      <c r="G42" s="268"/>
      <c r="H42" s="269"/>
      <c r="I42" s="260">
        <f>(F42*G42)+(F42*H42)</f>
        <v>0</v>
      </c>
    </row>
    <row r="43" spans="1:9" s="255" customFormat="1" ht="16.5" customHeight="1">
      <c r="A43" s="255">
        <v>3</v>
      </c>
      <c r="B43" s="255" t="s">
        <v>464</v>
      </c>
      <c r="C43" s="256" t="s">
        <v>467</v>
      </c>
      <c r="D43" s="257"/>
      <c r="E43" s="257" t="s">
        <v>6</v>
      </c>
      <c r="F43" s="258">
        <v>60</v>
      </c>
      <c r="G43" s="268"/>
      <c r="H43" s="269"/>
      <c r="I43" s="260">
        <f>(F43*G43)+(F43*H43)</f>
        <v>0</v>
      </c>
    </row>
    <row r="44" spans="1:9" s="255" customFormat="1" ht="16.5" customHeight="1">
      <c r="A44" s="255">
        <v>4</v>
      </c>
      <c r="B44" s="255" t="s">
        <v>464</v>
      </c>
      <c r="C44" s="256" t="s">
        <v>468</v>
      </c>
      <c r="D44" s="257"/>
      <c r="E44" s="257" t="s">
        <v>6</v>
      </c>
      <c r="F44" s="258">
        <v>10</v>
      </c>
      <c r="G44" s="268"/>
      <c r="H44" s="270"/>
      <c r="I44" s="260">
        <f>(F44*G44)+(F44*H44)</f>
        <v>0</v>
      </c>
    </row>
    <row r="45" spans="1:9" s="255" customFormat="1" ht="16.5" customHeight="1">
      <c r="A45" s="255">
        <v>5</v>
      </c>
      <c r="B45" s="255" t="s">
        <v>464</v>
      </c>
      <c r="C45" s="256" t="s">
        <v>469</v>
      </c>
      <c r="D45" s="257" t="s">
        <v>470</v>
      </c>
      <c r="E45" s="257" t="s">
        <v>6</v>
      </c>
      <c r="F45" s="258">
        <v>20</v>
      </c>
      <c r="G45" s="268"/>
      <c r="H45" s="270"/>
      <c r="I45" s="260">
        <f>(F45*G45)+(F45*H45)</f>
        <v>0</v>
      </c>
    </row>
    <row r="46" spans="1:9" s="263" customFormat="1" ht="21" customHeight="1">
      <c r="A46" s="262" t="s">
        <v>471</v>
      </c>
      <c r="B46" s="262"/>
      <c r="G46" s="266"/>
      <c r="H46" s="267"/>
      <c r="I46" s="264">
        <f>SUM(I47:I53)</f>
        <v>0</v>
      </c>
    </row>
    <row r="47" spans="1:9" s="255" customFormat="1" ht="28.9" customHeight="1">
      <c r="A47" s="255">
        <v>6</v>
      </c>
      <c r="B47" s="255" t="s">
        <v>472</v>
      </c>
      <c r="C47" s="256" t="s">
        <v>473</v>
      </c>
      <c r="D47" s="257"/>
      <c r="E47" s="257" t="s">
        <v>130</v>
      </c>
      <c r="F47" s="258">
        <v>1</v>
      </c>
      <c r="G47" s="271"/>
      <c r="H47" s="272"/>
      <c r="I47" s="261">
        <f t="shared" ref="I47:I53" si="0">(F47*G47)+(F47*H47)</f>
        <v>0</v>
      </c>
    </row>
    <row r="48" spans="1:9" s="255" customFormat="1" ht="28.9" customHeight="1">
      <c r="A48" s="255">
        <v>7</v>
      </c>
      <c r="B48" s="255" t="s">
        <v>472</v>
      </c>
      <c r="C48" s="256" t="s">
        <v>474</v>
      </c>
      <c r="D48" s="257"/>
      <c r="E48" s="257" t="s">
        <v>130</v>
      </c>
      <c r="F48" s="258">
        <v>7</v>
      </c>
      <c r="G48" s="271"/>
      <c r="H48" s="272"/>
      <c r="I48" s="261">
        <f t="shared" si="0"/>
        <v>0</v>
      </c>
    </row>
    <row r="49" spans="1:9" s="255" customFormat="1" ht="28.9" customHeight="1">
      <c r="A49" s="255">
        <v>8</v>
      </c>
      <c r="B49" s="255" t="s">
        <v>472</v>
      </c>
      <c r="C49" s="256" t="s">
        <v>475</v>
      </c>
      <c r="D49" s="257"/>
      <c r="E49" s="257" t="s">
        <v>130</v>
      </c>
      <c r="F49" s="258">
        <v>3</v>
      </c>
      <c r="G49" s="271"/>
      <c r="H49" s="272"/>
      <c r="I49" s="261">
        <f t="shared" si="0"/>
        <v>0</v>
      </c>
    </row>
    <row r="50" spans="1:9" s="255" customFormat="1" ht="28.9" customHeight="1">
      <c r="A50" s="255">
        <v>9</v>
      </c>
      <c r="B50" s="255" t="s">
        <v>472</v>
      </c>
      <c r="C50" s="256" t="s">
        <v>476</v>
      </c>
      <c r="D50" s="257"/>
      <c r="E50" s="257" t="s">
        <v>130</v>
      </c>
      <c r="F50" s="258">
        <v>1</v>
      </c>
      <c r="G50" s="271"/>
      <c r="H50" s="272"/>
      <c r="I50" s="261">
        <f t="shared" si="0"/>
        <v>0</v>
      </c>
    </row>
    <row r="51" spans="1:9" s="255" customFormat="1" ht="28.9" customHeight="1">
      <c r="A51" s="255">
        <v>10</v>
      </c>
      <c r="B51" s="255" t="s">
        <v>472</v>
      </c>
      <c r="C51" s="256" t="s">
        <v>477</v>
      </c>
      <c r="D51" s="257"/>
      <c r="E51" s="257" t="s">
        <v>130</v>
      </c>
      <c r="F51" s="258">
        <v>4</v>
      </c>
      <c r="G51" s="271"/>
      <c r="H51" s="272"/>
      <c r="I51" s="261">
        <f t="shared" si="0"/>
        <v>0</v>
      </c>
    </row>
    <row r="52" spans="1:9" s="255" customFormat="1" ht="28.9" customHeight="1">
      <c r="A52" s="255">
        <v>11</v>
      </c>
      <c r="B52" s="255" t="s">
        <v>472</v>
      </c>
      <c r="C52" s="256" t="s">
        <v>478</v>
      </c>
      <c r="D52" s="257"/>
      <c r="E52" s="257" t="s">
        <v>130</v>
      </c>
      <c r="F52" s="258">
        <v>1</v>
      </c>
      <c r="G52" s="271"/>
      <c r="H52" s="272"/>
      <c r="I52" s="261">
        <f t="shared" si="0"/>
        <v>0</v>
      </c>
    </row>
    <row r="53" spans="1:9" s="255" customFormat="1" ht="28.9" customHeight="1">
      <c r="A53" s="255">
        <v>12</v>
      </c>
      <c r="B53" s="255" t="s">
        <v>472</v>
      </c>
      <c r="C53" s="256" t="s">
        <v>479</v>
      </c>
      <c r="D53" s="257" t="s">
        <v>480</v>
      </c>
      <c r="E53" s="257" t="s">
        <v>130</v>
      </c>
      <c r="F53" s="258">
        <v>1</v>
      </c>
      <c r="G53" s="271"/>
      <c r="H53" s="272"/>
      <c r="I53" s="261">
        <f t="shared" si="0"/>
        <v>0</v>
      </c>
    </row>
    <row r="54" spans="1:9" s="263" customFormat="1" ht="21" customHeight="1">
      <c r="A54" s="262" t="s">
        <v>481</v>
      </c>
      <c r="B54" s="262"/>
      <c r="G54" s="266"/>
      <c r="H54" s="267"/>
      <c r="I54" s="264">
        <f>SUM(I55:I63)</f>
        <v>0</v>
      </c>
    </row>
    <row r="55" spans="1:9" s="255" customFormat="1" ht="36.6" customHeight="1">
      <c r="A55" s="255">
        <v>13</v>
      </c>
      <c r="B55" s="255" t="s">
        <v>472</v>
      </c>
      <c r="C55" s="256" t="s">
        <v>482</v>
      </c>
      <c r="D55" s="257" t="s">
        <v>483</v>
      </c>
      <c r="E55" s="257" t="s">
        <v>130</v>
      </c>
      <c r="F55" s="258">
        <v>9</v>
      </c>
      <c r="G55" s="273"/>
      <c r="H55" s="272"/>
      <c r="I55" s="261">
        <f t="shared" ref="I55:I63" si="1">(F55*G55)+(F55*H55)</f>
        <v>0</v>
      </c>
    </row>
    <row r="56" spans="1:9" s="255" customFormat="1" ht="93" customHeight="1">
      <c r="A56" s="255">
        <v>14</v>
      </c>
      <c r="B56" s="255" t="s">
        <v>472</v>
      </c>
      <c r="C56" s="256" t="s">
        <v>484</v>
      </c>
      <c r="D56" s="257" t="s">
        <v>483</v>
      </c>
      <c r="E56" s="257" t="s">
        <v>130</v>
      </c>
      <c r="F56" s="258">
        <v>2</v>
      </c>
      <c r="G56" s="273"/>
      <c r="H56" s="272"/>
      <c r="I56" s="261">
        <f t="shared" si="1"/>
        <v>0</v>
      </c>
    </row>
    <row r="57" spans="1:9" s="255" customFormat="1" ht="41.85" customHeight="1">
      <c r="A57" s="255">
        <v>15</v>
      </c>
      <c r="B57" s="255" t="s">
        <v>472</v>
      </c>
      <c r="C57" s="256" t="s">
        <v>485</v>
      </c>
      <c r="D57" s="257"/>
      <c r="E57" s="257" t="s">
        <v>130</v>
      </c>
      <c r="F57" s="258">
        <v>2</v>
      </c>
      <c r="G57" s="273"/>
      <c r="H57" s="272"/>
      <c r="I57" s="261">
        <f t="shared" si="1"/>
        <v>0</v>
      </c>
    </row>
    <row r="58" spans="1:9" s="255" customFormat="1" ht="36.6" customHeight="1">
      <c r="A58" s="255">
        <v>16</v>
      </c>
      <c r="B58" s="255" t="s">
        <v>472</v>
      </c>
      <c r="C58" s="256" t="s">
        <v>486</v>
      </c>
      <c r="D58" s="257"/>
      <c r="E58" s="257" t="s">
        <v>487</v>
      </c>
      <c r="F58" s="258">
        <v>1</v>
      </c>
      <c r="G58" s="273"/>
      <c r="H58" s="272"/>
      <c r="I58" s="261">
        <f t="shared" si="1"/>
        <v>0</v>
      </c>
    </row>
    <row r="59" spans="1:9" s="255" customFormat="1" ht="36.6" customHeight="1">
      <c r="A59" s="255">
        <v>17</v>
      </c>
      <c r="B59" s="255" t="s">
        <v>472</v>
      </c>
      <c r="C59" s="256" t="s">
        <v>488</v>
      </c>
      <c r="D59" s="257"/>
      <c r="E59" s="257" t="s">
        <v>130</v>
      </c>
      <c r="F59" s="258">
        <v>2</v>
      </c>
      <c r="G59" s="273"/>
      <c r="H59" s="272"/>
      <c r="I59" s="261">
        <f t="shared" si="1"/>
        <v>0</v>
      </c>
    </row>
    <row r="60" spans="1:9" s="255" customFormat="1" ht="36.6" customHeight="1">
      <c r="A60" s="255">
        <v>18</v>
      </c>
      <c r="B60" s="255" t="s">
        <v>472</v>
      </c>
      <c r="C60" s="256" t="s">
        <v>489</v>
      </c>
      <c r="D60" s="257"/>
      <c r="E60" s="257" t="s">
        <v>130</v>
      </c>
      <c r="F60" s="258">
        <v>4</v>
      </c>
      <c r="G60" s="273"/>
      <c r="H60" s="272"/>
      <c r="I60" s="261">
        <f t="shared" si="1"/>
        <v>0</v>
      </c>
    </row>
    <row r="61" spans="1:9" s="255" customFormat="1" ht="36.6" customHeight="1">
      <c r="A61" s="255">
        <v>19</v>
      </c>
      <c r="B61" s="255" t="s">
        <v>472</v>
      </c>
      <c r="C61" s="256" t="s">
        <v>490</v>
      </c>
      <c r="D61" s="257"/>
      <c r="E61" s="257" t="s">
        <v>130</v>
      </c>
      <c r="F61" s="258">
        <v>2</v>
      </c>
      <c r="G61" s="273"/>
      <c r="H61" s="272"/>
      <c r="I61" s="261">
        <f t="shared" si="1"/>
        <v>0</v>
      </c>
    </row>
    <row r="62" spans="1:9" s="255" customFormat="1" ht="16.899999999999999" customHeight="1">
      <c r="A62" s="255">
        <v>20</v>
      </c>
      <c r="B62" s="255" t="s">
        <v>464</v>
      </c>
      <c r="C62" s="256" t="s">
        <v>491</v>
      </c>
      <c r="D62" s="257"/>
      <c r="E62" s="257" t="s">
        <v>487</v>
      </c>
      <c r="F62" s="258">
        <v>1</v>
      </c>
      <c r="G62" s="271"/>
      <c r="H62" s="272"/>
      <c r="I62" s="261">
        <f t="shared" si="1"/>
        <v>0</v>
      </c>
    </row>
    <row r="63" spans="1:9" s="255" customFormat="1" ht="16.899999999999999" customHeight="1">
      <c r="A63" s="255">
        <v>21</v>
      </c>
      <c r="B63" s="255" t="s">
        <v>472</v>
      </c>
      <c r="C63" s="256" t="s">
        <v>492</v>
      </c>
      <c r="D63" s="257"/>
      <c r="E63" s="257" t="s">
        <v>487</v>
      </c>
      <c r="F63" s="258">
        <v>1</v>
      </c>
      <c r="G63" s="271"/>
      <c r="H63" s="272"/>
      <c r="I63" s="261">
        <f t="shared" si="1"/>
        <v>0</v>
      </c>
    </row>
    <row r="64" spans="1:9" s="263" customFormat="1" ht="21" customHeight="1">
      <c r="A64" s="262" t="s">
        <v>493</v>
      </c>
      <c r="B64" s="262"/>
      <c r="G64" s="266"/>
      <c r="H64" s="267"/>
      <c r="I64" s="264">
        <f>SUM(I65:I72)</f>
        <v>0</v>
      </c>
    </row>
    <row r="65" spans="1:9" s="255" customFormat="1" ht="37.9" customHeight="1">
      <c r="A65" s="255">
        <v>22</v>
      </c>
      <c r="B65" s="255" t="s">
        <v>472</v>
      </c>
      <c r="C65" s="256" t="s">
        <v>494</v>
      </c>
      <c r="D65" s="257" t="s">
        <v>495</v>
      </c>
      <c r="E65" s="257" t="s">
        <v>130</v>
      </c>
      <c r="F65" s="258">
        <v>16</v>
      </c>
      <c r="G65" s="271"/>
      <c r="H65" s="272"/>
      <c r="I65" s="261">
        <f t="shared" ref="I65:I72" si="2">(F65*G65)+(F65*H65)</f>
        <v>0</v>
      </c>
    </row>
    <row r="66" spans="1:9" s="255" customFormat="1" ht="37.9" customHeight="1">
      <c r="A66" s="255" t="s">
        <v>643</v>
      </c>
      <c r="B66" s="255" t="s">
        <v>472</v>
      </c>
      <c r="C66" s="256" t="s">
        <v>644</v>
      </c>
      <c r="D66" s="257" t="s">
        <v>645</v>
      </c>
      <c r="E66" s="257" t="s">
        <v>130</v>
      </c>
      <c r="F66" s="258">
        <v>14</v>
      </c>
      <c r="G66" s="271"/>
      <c r="H66" s="272"/>
      <c r="I66" s="261">
        <f t="shared" si="2"/>
        <v>0</v>
      </c>
    </row>
    <row r="67" spans="1:9" s="255" customFormat="1" ht="58.5" customHeight="1">
      <c r="A67" s="255">
        <v>23</v>
      </c>
      <c r="B67" s="255" t="s">
        <v>472</v>
      </c>
      <c r="C67" s="256" t="s">
        <v>496</v>
      </c>
      <c r="D67" s="257" t="s">
        <v>497</v>
      </c>
      <c r="E67" s="257" t="s">
        <v>130</v>
      </c>
      <c r="F67" s="258">
        <v>2</v>
      </c>
      <c r="G67" s="271"/>
      <c r="H67" s="272"/>
      <c r="I67" s="261">
        <f t="shared" si="2"/>
        <v>0</v>
      </c>
    </row>
    <row r="68" spans="1:9" s="255" customFormat="1" ht="37.9" customHeight="1">
      <c r="A68" s="255">
        <v>24</v>
      </c>
      <c r="B68" s="255" t="s">
        <v>472</v>
      </c>
      <c r="C68" s="256" t="s">
        <v>498</v>
      </c>
      <c r="D68" s="257" t="s">
        <v>499</v>
      </c>
      <c r="E68" s="257" t="s">
        <v>130</v>
      </c>
      <c r="F68" s="258">
        <v>5</v>
      </c>
      <c r="G68" s="271"/>
      <c r="H68" s="272"/>
      <c r="I68" s="261">
        <f t="shared" si="2"/>
        <v>0</v>
      </c>
    </row>
    <row r="69" spans="1:9" s="255" customFormat="1" ht="37.9" customHeight="1">
      <c r="A69" s="255">
        <v>25</v>
      </c>
      <c r="B69" s="255" t="s">
        <v>472</v>
      </c>
      <c r="C69" s="256" t="s">
        <v>500</v>
      </c>
      <c r="D69" s="257" t="s">
        <v>501</v>
      </c>
      <c r="E69" s="257" t="s">
        <v>130</v>
      </c>
      <c r="F69" s="258">
        <v>6</v>
      </c>
      <c r="G69" s="273"/>
      <c r="H69" s="272"/>
      <c r="I69" s="261">
        <f t="shared" si="2"/>
        <v>0</v>
      </c>
    </row>
    <row r="70" spans="1:9" s="255" customFormat="1" ht="37.9" customHeight="1">
      <c r="A70" s="255">
        <v>26</v>
      </c>
      <c r="B70" s="255" t="s">
        <v>472</v>
      </c>
      <c r="C70" s="256" t="s">
        <v>502</v>
      </c>
      <c r="D70" s="257" t="s">
        <v>503</v>
      </c>
      <c r="E70" s="257" t="s">
        <v>130</v>
      </c>
      <c r="F70" s="258">
        <v>2</v>
      </c>
      <c r="G70" s="271"/>
      <c r="H70" s="272"/>
      <c r="I70" s="261">
        <f t="shared" si="2"/>
        <v>0</v>
      </c>
    </row>
    <row r="71" spans="1:9" s="255" customFormat="1" ht="51.4" customHeight="1">
      <c r="A71" s="255">
        <v>27</v>
      </c>
      <c r="B71" s="255" t="s">
        <v>472</v>
      </c>
      <c r="C71" s="256" t="s">
        <v>504</v>
      </c>
      <c r="D71" s="257"/>
      <c r="E71" s="257" t="s">
        <v>130</v>
      </c>
      <c r="F71" s="258">
        <v>6</v>
      </c>
      <c r="G71" s="271"/>
      <c r="H71" s="272"/>
      <c r="I71" s="261">
        <f t="shared" si="2"/>
        <v>0</v>
      </c>
    </row>
    <row r="72" spans="1:9" s="255" customFormat="1" ht="37.9" customHeight="1">
      <c r="A72" s="255">
        <v>28</v>
      </c>
      <c r="B72" s="255" t="s">
        <v>505</v>
      </c>
      <c r="C72" s="256" t="s">
        <v>506</v>
      </c>
      <c r="D72" s="257"/>
      <c r="E72" s="257" t="s">
        <v>130</v>
      </c>
      <c r="F72" s="258">
        <v>10</v>
      </c>
      <c r="G72" s="271"/>
      <c r="H72" s="272"/>
      <c r="I72" s="261">
        <f t="shared" si="2"/>
        <v>0</v>
      </c>
    </row>
    <row r="73" spans="1:9" s="263" customFormat="1" ht="21" customHeight="1">
      <c r="A73" s="262" t="s">
        <v>507</v>
      </c>
      <c r="B73" s="262"/>
      <c r="G73" s="266"/>
      <c r="H73" s="267"/>
      <c r="I73" s="264">
        <f>SUM(I74:I80)</f>
        <v>0</v>
      </c>
    </row>
    <row r="74" spans="1:9" s="255" customFormat="1" ht="21" customHeight="1">
      <c r="A74" s="255">
        <v>29</v>
      </c>
      <c r="B74" s="255" t="s">
        <v>505</v>
      </c>
      <c r="C74" s="256" t="s">
        <v>508</v>
      </c>
      <c r="D74" s="257"/>
      <c r="E74" s="257" t="s">
        <v>487</v>
      </c>
      <c r="F74" s="258">
        <v>1</v>
      </c>
      <c r="G74" s="268"/>
      <c r="H74" s="268"/>
      <c r="I74" s="261">
        <f t="shared" ref="I74:I79" si="3">(F74*G74)+(F74*H74)</f>
        <v>0</v>
      </c>
    </row>
    <row r="75" spans="1:9" s="255" customFormat="1" ht="38.450000000000003" customHeight="1">
      <c r="A75" s="255">
        <v>30</v>
      </c>
      <c r="B75" s="255" t="s">
        <v>505</v>
      </c>
      <c r="C75" s="256" t="s">
        <v>509</v>
      </c>
      <c r="D75" s="257"/>
      <c r="E75" s="257" t="s">
        <v>487</v>
      </c>
      <c r="F75" s="258">
        <v>1</v>
      </c>
      <c r="G75" s="268"/>
      <c r="H75" s="268"/>
      <c r="I75" s="261">
        <f t="shared" si="3"/>
        <v>0</v>
      </c>
    </row>
    <row r="76" spans="1:9" s="255" customFormat="1" ht="21" customHeight="1">
      <c r="A76" s="255">
        <v>31</v>
      </c>
      <c r="B76" s="255" t="s">
        <v>505</v>
      </c>
      <c r="C76" s="256" t="s">
        <v>510</v>
      </c>
      <c r="D76" s="257"/>
      <c r="E76" s="257" t="s">
        <v>487</v>
      </c>
      <c r="F76" s="258">
        <v>1</v>
      </c>
      <c r="G76" s="268"/>
      <c r="H76" s="268"/>
      <c r="I76" s="261">
        <f t="shared" si="3"/>
        <v>0</v>
      </c>
    </row>
    <row r="77" spans="1:9" s="255" customFormat="1" ht="21" customHeight="1">
      <c r="A77" s="255">
        <v>32</v>
      </c>
      <c r="B77" s="255" t="s">
        <v>505</v>
      </c>
      <c r="C77" s="256" t="s">
        <v>511</v>
      </c>
      <c r="D77" s="257"/>
      <c r="E77" s="257" t="s">
        <v>487</v>
      </c>
      <c r="F77" s="258">
        <v>1</v>
      </c>
      <c r="G77" s="268"/>
      <c r="H77" s="268"/>
      <c r="I77" s="261">
        <f t="shared" si="3"/>
        <v>0</v>
      </c>
    </row>
    <row r="78" spans="1:9" s="255" customFormat="1" ht="21" customHeight="1">
      <c r="A78" s="255">
        <v>33</v>
      </c>
      <c r="B78" s="255" t="s">
        <v>505</v>
      </c>
      <c r="C78" s="256" t="s">
        <v>646</v>
      </c>
      <c r="D78" s="257"/>
      <c r="E78" s="257" t="s">
        <v>487</v>
      </c>
      <c r="F78" s="258">
        <v>1</v>
      </c>
      <c r="G78" s="268"/>
      <c r="H78" s="268"/>
      <c r="I78" s="261">
        <f t="shared" si="3"/>
        <v>0</v>
      </c>
    </row>
    <row r="79" spans="1:9" s="255" customFormat="1" ht="21" customHeight="1">
      <c r="A79" s="255">
        <v>34</v>
      </c>
      <c r="B79" s="255" t="s">
        <v>505</v>
      </c>
      <c r="C79" s="256" t="s">
        <v>647</v>
      </c>
      <c r="D79" s="257"/>
      <c r="E79" s="257" t="s">
        <v>487</v>
      </c>
      <c r="F79" s="258">
        <v>1</v>
      </c>
      <c r="G79" s="268"/>
      <c r="H79" s="268"/>
      <c r="I79" s="261">
        <f t="shared" si="3"/>
        <v>0</v>
      </c>
    </row>
    <row r="80" spans="1:9" s="255" customFormat="1" ht="74.45" customHeight="1">
      <c r="C80" s="256" t="s">
        <v>512</v>
      </c>
      <c r="D80" s="257"/>
      <c r="E80" s="257"/>
      <c r="F80" s="258"/>
      <c r="G80" s="268"/>
      <c r="H80" s="270"/>
      <c r="I80" s="260"/>
    </row>
    <row r="65380" ht="12.75" customHeight="1"/>
    <row r="65381" ht="12.75" customHeight="1"/>
    <row r="65382" ht="12.75" customHeight="1"/>
    <row r="65383" ht="12.75" customHeight="1"/>
    <row r="65384" ht="12.75" customHeight="1"/>
    <row r="65385" ht="12.75" customHeight="1"/>
    <row r="65386" ht="12.75" customHeight="1"/>
    <row r="65387" ht="12.75" customHeight="1"/>
    <row r="65388" ht="12.75" customHeight="1"/>
    <row r="65389" ht="12.75" customHeight="1"/>
    <row r="65390" ht="12.75" customHeight="1"/>
    <row r="65391" ht="12.75" customHeight="1"/>
    <row r="65392" ht="12.75" customHeight="1"/>
    <row r="65393" ht="12.75" customHeight="1"/>
    <row r="65394" ht="12.75" customHeight="1"/>
    <row r="65395" ht="12.75" customHeight="1"/>
    <row r="65396" ht="12.75" customHeight="1"/>
    <row r="65397" ht="12.75" customHeight="1"/>
    <row r="65398" ht="12.75" customHeight="1"/>
    <row r="65399" ht="12.75" customHeight="1"/>
    <row r="65400" ht="12.75" customHeight="1"/>
    <row r="65401" ht="12.75" customHeight="1"/>
    <row r="65402" ht="12.75" customHeight="1"/>
    <row r="65403" ht="12.75" customHeight="1"/>
    <row r="65404" ht="12.75" customHeight="1"/>
    <row r="65405" ht="12.75" customHeight="1"/>
    <row r="65406" ht="12.75" customHeight="1"/>
    <row r="65407" ht="12.75" customHeight="1"/>
    <row r="65408" ht="12.75" customHeight="1"/>
    <row r="65409" ht="12.75" customHeight="1"/>
    <row r="65410" ht="12.75" customHeight="1"/>
    <row r="65411" ht="12.75" customHeight="1"/>
    <row r="65412" ht="12.75" customHeight="1"/>
    <row r="65413" ht="12.75" customHeight="1"/>
    <row r="65414" ht="12.75" customHeight="1"/>
    <row r="65415" ht="12.75" customHeight="1"/>
    <row r="65416" ht="12.75" customHeight="1"/>
    <row r="65417" ht="12.75" customHeight="1"/>
    <row r="65418" ht="12.75" customHeight="1"/>
    <row r="65419" ht="12.75" customHeight="1"/>
    <row r="65420" ht="12.75" customHeight="1"/>
    <row r="65421" ht="12.75" customHeight="1"/>
    <row r="65422" ht="12.75" customHeight="1"/>
    <row r="65423" ht="12.75" customHeight="1"/>
    <row r="65424" ht="12.75" customHeight="1"/>
    <row r="65425" ht="12.75" customHeight="1"/>
    <row r="65426" ht="12.75" customHeight="1"/>
    <row r="65427" ht="12.75" customHeight="1"/>
    <row r="65428" ht="12.75" customHeight="1"/>
    <row r="65429" ht="12.75" customHeight="1"/>
    <row r="65430" ht="12.75" customHeight="1"/>
    <row r="65431" ht="12.75" customHeight="1"/>
    <row r="65432" ht="12.75" customHeight="1"/>
    <row r="65433" ht="12.75" customHeight="1"/>
    <row r="65434" ht="12.75" customHeight="1"/>
    <row r="65435" ht="12.75" customHeight="1"/>
    <row r="65436" ht="12.75" customHeight="1"/>
    <row r="65437" ht="12.75" customHeight="1"/>
    <row r="65438" ht="12.75" customHeight="1"/>
    <row r="65439" ht="12.75" customHeight="1"/>
    <row r="65440" ht="12.75" customHeight="1"/>
    <row r="65441" ht="12.75" customHeight="1"/>
    <row r="65442" ht="12.75" customHeight="1"/>
    <row r="65443" ht="12.75" customHeight="1"/>
    <row r="65444" ht="12.75" customHeight="1"/>
    <row r="65445" ht="12.75" customHeight="1"/>
    <row r="65446" ht="12.75" customHeight="1"/>
    <row r="65447" ht="12.75" customHeight="1"/>
    <row r="65448" ht="12.75" customHeight="1"/>
    <row r="65449" ht="12.75" customHeight="1"/>
    <row r="65450" ht="12.75" customHeight="1"/>
    <row r="65451" ht="12.75" customHeight="1"/>
    <row r="65452" ht="12.75" customHeight="1"/>
    <row r="65453" ht="12.75" customHeight="1"/>
    <row r="65454" ht="12.75" customHeight="1"/>
    <row r="65455" ht="12.75" customHeight="1"/>
    <row r="65456" ht="12.75" customHeight="1"/>
    <row r="65457" ht="12.75" customHeight="1"/>
    <row r="65458" ht="12.75" customHeight="1"/>
    <row r="65459" ht="12.75" customHeight="1"/>
    <row r="65460" ht="12.75" customHeight="1"/>
    <row r="65461" ht="12.75" customHeight="1"/>
    <row r="65462" ht="12.75" customHeight="1"/>
    <row r="65463" ht="12.75" customHeight="1"/>
    <row r="65464" ht="12.75" customHeight="1"/>
    <row r="65465" ht="12.75" customHeight="1"/>
    <row r="65466" ht="12.75" customHeight="1"/>
    <row r="65467" ht="12.75" customHeight="1"/>
    <row r="65468" ht="12.75" customHeight="1"/>
    <row r="65469" ht="12.75" customHeight="1"/>
    <row r="65470" ht="12.75" customHeight="1"/>
    <row r="65471" ht="12.75" customHeight="1"/>
    <row r="65472" ht="12.75" customHeight="1"/>
    <row r="65473" ht="12.75" customHeight="1"/>
    <row r="65474" ht="12.75" customHeight="1"/>
    <row r="65475" ht="12.75" customHeight="1"/>
    <row r="65476" ht="12.75" customHeight="1"/>
    <row r="65477" ht="12.75" customHeight="1"/>
    <row r="65478" ht="12.75" customHeight="1"/>
    <row r="65479" ht="12.75" customHeight="1"/>
    <row r="65480" ht="12.75" customHeight="1"/>
    <row r="65481" ht="12.75" customHeight="1"/>
    <row r="65482" ht="12.75" customHeight="1"/>
    <row r="65483" ht="12.75" customHeight="1"/>
    <row r="65484" ht="12.75" customHeight="1"/>
    <row r="65485" ht="12.75" customHeight="1"/>
    <row r="65486" ht="12.75" customHeight="1"/>
    <row r="65487" ht="12.75" customHeight="1"/>
    <row r="65488" ht="12.75" customHeight="1"/>
    <row r="65489" ht="12.75" customHeight="1"/>
    <row r="65490" ht="12.75" customHeight="1"/>
    <row r="65491" ht="12.75" customHeight="1"/>
    <row r="65492" ht="12.75" customHeight="1"/>
    <row r="65493" ht="12.75" customHeight="1"/>
    <row r="65494" ht="12.75" customHeight="1"/>
    <row r="65495" ht="12.75" customHeight="1"/>
    <row r="65496" ht="12.75" customHeight="1"/>
    <row r="65497" ht="12.75" customHeight="1"/>
    <row r="65498" ht="12.75" customHeight="1"/>
    <row r="65499" ht="12.75" customHeight="1"/>
    <row r="65500" ht="12.75" customHeight="1"/>
    <row r="65501" ht="12.75" customHeight="1"/>
    <row r="65502" ht="12.75" customHeight="1"/>
    <row r="65503" ht="12.75" customHeight="1"/>
    <row r="65504" ht="12.75" customHeight="1"/>
    <row r="65505" ht="12.75" customHeight="1"/>
    <row r="65506" ht="12.75" customHeight="1"/>
    <row r="65507" ht="12.75" customHeight="1"/>
    <row r="65508" ht="12.75" customHeight="1"/>
    <row r="65509" ht="12.75" customHeight="1"/>
    <row r="65510" ht="12.75" customHeight="1"/>
    <row r="65511" ht="12.75" customHeight="1"/>
    <row r="65512" ht="12.75" customHeight="1"/>
    <row r="65513" ht="12.75" customHeight="1"/>
    <row r="65514" ht="12.75" customHeight="1"/>
  </sheetData>
  <sheetProtection password="EE76" sheet="1" objects="1" scenarios="1"/>
  <pageMargins left="0.59055118110236227" right="0.59055118110236227" top="0.59055118110236227" bottom="0.59055118110236227" header="0.51181102362204722" footer="0"/>
  <pageSetup paperSize="9" scale="91" firstPageNumber="0" orientation="landscape" horizontalDpi="300" verticalDpi="300" r:id="rId1"/>
  <headerFooter alignWithMargins="0">
    <oddFooter>&amp;CStrana &amp;P z &amp;N</oddFooter>
  </headerFooter>
  <rowBreaks count="1" manualBreakCount="1">
    <brk id="30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J79"/>
  <sheetViews>
    <sheetView showGridLines="0" view="pageBreakPreview" topLeftCell="A4" zoomScale="85" zoomScaleNormal="140" zoomScaleSheetLayoutView="85" workbookViewId="0">
      <selection activeCell="E28" sqref="E28"/>
    </sheetView>
  </sheetViews>
  <sheetFormatPr defaultColWidth="9" defaultRowHeight="12.75"/>
  <cols>
    <col min="1" max="1" width="4.5703125" style="279" customWidth="1"/>
    <col min="2" max="2" width="5.28515625" style="279" customWidth="1"/>
    <col min="3" max="3" width="61.28515625" style="279" customWidth="1"/>
    <col min="4" max="4" width="33.28515625" style="279" customWidth="1"/>
    <col min="5" max="5" width="3.5703125" style="279" bestFit="1" customWidth="1"/>
    <col min="6" max="6" width="9.85546875" style="279" customWidth="1"/>
    <col min="7" max="7" width="14.140625" style="279" customWidth="1"/>
    <col min="8" max="8" width="5.140625" style="279" customWidth="1"/>
    <col min="9" max="9" width="12.85546875" style="279" bestFit="1" customWidth="1"/>
    <col min="10" max="10" width="20.140625" style="279" customWidth="1"/>
    <col min="11" max="127" width="9" style="279"/>
    <col min="128" max="128" width="3.140625" style="279" customWidth="1"/>
    <col min="129" max="129" width="4.5703125" style="279" customWidth="1"/>
    <col min="130" max="130" width="5.28515625" style="279" customWidth="1"/>
    <col min="131" max="131" width="35.5703125" style="279" customWidth="1"/>
    <col min="132" max="132" width="25.42578125" style="279" customWidth="1"/>
    <col min="133" max="133" width="5.28515625" style="279" customWidth="1"/>
    <col min="134" max="134" width="9.85546875" style="279" customWidth="1"/>
    <col min="135" max="135" width="14.140625" style="279" customWidth="1"/>
    <col min="136" max="136" width="9" style="279" customWidth="1"/>
    <col min="137" max="137" width="13.28515625" style="279" customWidth="1"/>
    <col min="138" max="138" width="20.140625" style="279" customWidth="1"/>
    <col min="139" max="147" width="9" style="279" customWidth="1"/>
    <col min="148" max="148" width="9.42578125" style="279" customWidth="1"/>
    <col min="149" max="171" width="9" style="279" customWidth="1"/>
    <col min="172" max="174" width="9" style="279"/>
    <col min="175" max="185" width="9" style="279" customWidth="1"/>
    <col min="186" max="383" width="9" style="279"/>
    <col min="384" max="384" width="3.140625" style="279" customWidth="1"/>
    <col min="385" max="385" width="4.5703125" style="279" customWidth="1"/>
    <col min="386" max="386" width="5.28515625" style="279" customWidth="1"/>
    <col min="387" max="387" width="35.5703125" style="279" customWidth="1"/>
    <col min="388" max="388" width="25.42578125" style="279" customWidth="1"/>
    <col min="389" max="389" width="5.28515625" style="279" customWidth="1"/>
    <col min="390" max="390" width="9.85546875" style="279" customWidth="1"/>
    <col min="391" max="391" width="14.140625" style="279" customWidth="1"/>
    <col min="392" max="392" width="9" style="279" customWidth="1"/>
    <col min="393" max="393" width="13.28515625" style="279" customWidth="1"/>
    <col min="394" max="394" width="20.140625" style="279" customWidth="1"/>
    <col min="395" max="403" width="9" style="279" customWidth="1"/>
    <col min="404" max="404" width="9.42578125" style="279" customWidth="1"/>
    <col min="405" max="427" width="9" style="279" customWidth="1"/>
    <col min="428" max="430" width="9" style="279"/>
    <col min="431" max="441" width="9" style="279" customWidth="1"/>
    <col min="442" max="639" width="9" style="279"/>
    <col min="640" max="640" width="3.140625" style="279" customWidth="1"/>
    <col min="641" max="641" width="4.5703125" style="279" customWidth="1"/>
    <col min="642" max="642" width="5.28515625" style="279" customWidth="1"/>
    <col min="643" max="643" width="35.5703125" style="279" customWidth="1"/>
    <col min="644" max="644" width="25.42578125" style="279" customWidth="1"/>
    <col min="645" max="645" width="5.28515625" style="279" customWidth="1"/>
    <col min="646" max="646" width="9.85546875" style="279" customWidth="1"/>
    <col min="647" max="647" width="14.140625" style="279" customWidth="1"/>
    <col min="648" max="648" width="9" style="279" customWidth="1"/>
    <col min="649" max="649" width="13.28515625" style="279" customWidth="1"/>
    <col min="650" max="650" width="20.140625" style="279" customWidth="1"/>
    <col min="651" max="659" width="9" style="279" customWidth="1"/>
    <col min="660" max="660" width="9.42578125" style="279" customWidth="1"/>
    <col min="661" max="683" width="9" style="279" customWidth="1"/>
    <col min="684" max="686" width="9" style="279"/>
    <col min="687" max="697" width="9" style="279" customWidth="1"/>
    <col min="698" max="895" width="9" style="279"/>
    <col min="896" max="896" width="3.140625" style="279" customWidth="1"/>
    <col min="897" max="897" width="4.5703125" style="279" customWidth="1"/>
    <col min="898" max="898" width="5.28515625" style="279" customWidth="1"/>
    <col min="899" max="899" width="35.5703125" style="279" customWidth="1"/>
    <col min="900" max="900" width="25.42578125" style="279" customWidth="1"/>
    <col min="901" max="901" width="5.28515625" style="279" customWidth="1"/>
    <col min="902" max="902" width="9.85546875" style="279" customWidth="1"/>
    <col min="903" max="903" width="14.140625" style="279" customWidth="1"/>
    <col min="904" max="904" width="9" style="279" customWidth="1"/>
    <col min="905" max="905" width="13.28515625" style="279" customWidth="1"/>
    <col min="906" max="906" width="20.140625" style="279" customWidth="1"/>
    <col min="907" max="915" width="9" style="279" customWidth="1"/>
    <col min="916" max="916" width="9.42578125" style="279" customWidth="1"/>
    <col min="917" max="939" width="9" style="279" customWidth="1"/>
    <col min="940" max="942" width="9" style="279"/>
    <col min="943" max="953" width="9" style="279" customWidth="1"/>
    <col min="954" max="1151" width="9" style="279"/>
    <col min="1152" max="1152" width="3.140625" style="279" customWidth="1"/>
    <col min="1153" max="1153" width="4.5703125" style="279" customWidth="1"/>
    <col min="1154" max="1154" width="5.28515625" style="279" customWidth="1"/>
    <col min="1155" max="1155" width="35.5703125" style="279" customWidth="1"/>
    <col min="1156" max="1156" width="25.42578125" style="279" customWidth="1"/>
    <col min="1157" max="1157" width="5.28515625" style="279" customWidth="1"/>
    <col min="1158" max="1158" width="9.85546875" style="279" customWidth="1"/>
    <col min="1159" max="1159" width="14.140625" style="279" customWidth="1"/>
    <col min="1160" max="1160" width="9" style="279" customWidth="1"/>
    <col min="1161" max="1161" width="13.28515625" style="279" customWidth="1"/>
    <col min="1162" max="1162" width="20.140625" style="279" customWidth="1"/>
    <col min="1163" max="1171" width="9" style="279" customWidth="1"/>
    <col min="1172" max="1172" width="9.42578125" style="279" customWidth="1"/>
    <col min="1173" max="1195" width="9" style="279" customWidth="1"/>
    <col min="1196" max="1198" width="9" style="279"/>
    <col min="1199" max="1209" width="9" style="279" customWidth="1"/>
    <col min="1210" max="1407" width="9" style="279"/>
    <col min="1408" max="1408" width="3.140625" style="279" customWidth="1"/>
    <col min="1409" max="1409" width="4.5703125" style="279" customWidth="1"/>
    <col min="1410" max="1410" width="5.28515625" style="279" customWidth="1"/>
    <col min="1411" max="1411" width="35.5703125" style="279" customWidth="1"/>
    <col min="1412" max="1412" width="25.42578125" style="279" customWidth="1"/>
    <col min="1413" max="1413" width="5.28515625" style="279" customWidth="1"/>
    <col min="1414" max="1414" width="9.85546875" style="279" customWidth="1"/>
    <col min="1415" max="1415" width="14.140625" style="279" customWidth="1"/>
    <col min="1416" max="1416" width="9" style="279" customWidth="1"/>
    <col min="1417" max="1417" width="13.28515625" style="279" customWidth="1"/>
    <col min="1418" max="1418" width="20.140625" style="279" customWidth="1"/>
    <col min="1419" max="1427" width="9" style="279" customWidth="1"/>
    <col min="1428" max="1428" width="9.42578125" style="279" customWidth="1"/>
    <col min="1429" max="1451" width="9" style="279" customWidth="1"/>
    <col min="1452" max="1454" width="9" style="279"/>
    <col min="1455" max="1465" width="9" style="279" customWidth="1"/>
    <col min="1466" max="1663" width="9" style="279"/>
    <col min="1664" max="1664" width="3.140625" style="279" customWidth="1"/>
    <col min="1665" max="1665" width="4.5703125" style="279" customWidth="1"/>
    <col min="1666" max="1666" width="5.28515625" style="279" customWidth="1"/>
    <col min="1667" max="1667" width="35.5703125" style="279" customWidth="1"/>
    <col min="1668" max="1668" width="25.42578125" style="279" customWidth="1"/>
    <col min="1669" max="1669" width="5.28515625" style="279" customWidth="1"/>
    <col min="1670" max="1670" width="9.85546875" style="279" customWidth="1"/>
    <col min="1671" max="1671" width="14.140625" style="279" customWidth="1"/>
    <col min="1672" max="1672" width="9" style="279" customWidth="1"/>
    <col min="1673" max="1673" width="13.28515625" style="279" customWidth="1"/>
    <col min="1674" max="1674" width="20.140625" style="279" customWidth="1"/>
    <col min="1675" max="1683" width="9" style="279" customWidth="1"/>
    <col min="1684" max="1684" width="9.42578125" style="279" customWidth="1"/>
    <col min="1685" max="1707" width="9" style="279" customWidth="1"/>
    <col min="1708" max="1710" width="9" style="279"/>
    <col min="1711" max="1721" width="9" style="279" customWidth="1"/>
    <col min="1722" max="1919" width="9" style="279"/>
    <col min="1920" max="1920" width="3.140625" style="279" customWidth="1"/>
    <col min="1921" max="1921" width="4.5703125" style="279" customWidth="1"/>
    <col min="1922" max="1922" width="5.28515625" style="279" customWidth="1"/>
    <col min="1923" max="1923" width="35.5703125" style="279" customWidth="1"/>
    <col min="1924" max="1924" width="25.42578125" style="279" customWidth="1"/>
    <col min="1925" max="1925" width="5.28515625" style="279" customWidth="1"/>
    <col min="1926" max="1926" width="9.85546875" style="279" customWidth="1"/>
    <col min="1927" max="1927" width="14.140625" style="279" customWidth="1"/>
    <col min="1928" max="1928" width="9" style="279" customWidth="1"/>
    <col min="1929" max="1929" width="13.28515625" style="279" customWidth="1"/>
    <col min="1930" max="1930" width="20.140625" style="279" customWidth="1"/>
    <col min="1931" max="1939" width="9" style="279" customWidth="1"/>
    <col min="1940" max="1940" width="9.42578125" style="279" customWidth="1"/>
    <col min="1941" max="1963" width="9" style="279" customWidth="1"/>
    <col min="1964" max="1966" width="9" style="279"/>
    <col min="1967" max="1977" width="9" style="279" customWidth="1"/>
    <col min="1978" max="2175" width="9" style="279"/>
    <col min="2176" max="2176" width="3.140625" style="279" customWidth="1"/>
    <col min="2177" max="2177" width="4.5703125" style="279" customWidth="1"/>
    <col min="2178" max="2178" width="5.28515625" style="279" customWidth="1"/>
    <col min="2179" max="2179" width="35.5703125" style="279" customWidth="1"/>
    <col min="2180" max="2180" width="25.42578125" style="279" customWidth="1"/>
    <col min="2181" max="2181" width="5.28515625" style="279" customWidth="1"/>
    <col min="2182" max="2182" width="9.85546875" style="279" customWidth="1"/>
    <col min="2183" max="2183" width="14.140625" style="279" customWidth="1"/>
    <col min="2184" max="2184" width="9" style="279" customWidth="1"/>
    <col min="2185" max="2185" width="13.28515625" style="279" customWidth="1"/>
    <col min="2186" max="2186" width="20.140625" style="279" customWidth="1"/>
    <col min="2187" max="2195" width="9" style="279" customWidth="1"/>
    <col min="2196" max="2196" width="9.42578125" style="279" customWidth="1"/>
    <col min="2197" max="2219" width="9" style="279" customWidth="1"/>
    <col min="2220" max="2222" width="9" style="279"/>
    <col min="2223" max="2233" width="9" style="279" customWidth="1"/>
    <col min="2234" max="2431" width="9" style="279"/>
    <col min="2432" max="2432" width="3.140625" style="279" customWidth="1"/>
    <col min="2433" max="2433" width="4.5703125" style="279" customWidth="1"/>
    <col min="2434" max="2434" width="5.28515625" style="279" customWidth="1"/>
    <col min="2435" max="2435" width="35.5703125" style="279" customWidth="1"/>
    <col min="2436" max="2436" width="25.42578125" style="279" customWidth="1"/>
    <col min="2437" max="2437" width="5.28515625" style="279" customWidth="1"/>
    <col min="2438" max="2438" width="9.85546875" style="279" customWidth="1"/>
    <col min="2439" max="2439" width="14.140625" style="279" customWidth="1"/>
    <col min="2440" max="2440" width="9" style="279" customWidth="1"/>
    <col min="2441" max="2441" width="13.28515625" style="279" customWidth="1"/>
    <col min="2442" max="2442" width="20.140625" style="279" customWidth="1"/>
    <col min="2443" max="2451" width="9" style="279" customWidth="1"/>
    <col min="2452" max="2452" width="9.42578125" style="279" customWidth="1"/>
    <col min="2453" max="2475" width="9" style="279" customWidth="1"/>
    <col min="2476" max="2478" width="9" style="279"/>
    <col min="2479" max="2489" width="9" style="279" customWidth="1"/>
    <col min="2490" max="2687" width="9" style="279"/>
    <col min="2688" max="2688" width="3.140625" style="279" customWidth="1"/>
    <col min="2689" max="2689" width="4.5703125" style="279" customWidth="1"/>
    <col min="2690" max="2690" width="5.28515625" style="279" customWidth="1"/>
    <col min="2691" max="2691" width="35.5703125" style="279" customWidth="1"/>
    <col min="2692" max="2692" width="25.42578125" style="279" customWidth="1"/>
    <col min="2693" max="2693" width="5.28515625" style="279" customWidth="1"/>
    <col min="2694" max="2694" width="9.85546875" style="279" customWidth="1"/>
    <col min="2695" max="2695" width="14.140625" style="279" customWidth="1"/>
    <col min="2696" max="2696" width="9" style="279" customWidth="1"/>
    <col min="2697" max="2697" width="13.28515625" style="279" customWidth="1"/>
    <col min="2698" max="2698" width="20.140625" style="279" customWidth="1"/>
    <col min="2699" max="2707" width="9" style="279" customWidth="1"/>
    <col min="2708" max="2708" width="9.42578125" style="279" customWidth="1"/>
    <col min="2709" max="2731" width="9" style="279" customWidth="1"/>
    <col min="2732" max="2734" width="9" style="279"/>
    <col min="2735" max="2745" width="9" style="279" customWidth="1"/>
    <col min="2746" max="2943" width="9" style="279"/>
    <col min="2944" max="2944" width="3.140625" style="279" customWidth="1"/>
    <col min="2945" max="2945" width="4.5703125" style="279" customWidth="1"/>
    <col min="2946" max="2946" width="5.28515625" style="279" customWidth="1"/>
    <col min="2947" max="2947" width="35.5703125" style="279" customWidth="1"/>
    <col min="2948" max="2948" width="25.42578125" style="279" customWidth="1"/>
    <col min="2949" max="2949" width="5.28515625" style="279" customWidth="1"/>
    <col min="2950" max="2950" width="9.85546875" style="279" customWidth="1"/>
    <col min="2951" max="2951" width="14.140625" style="279" customWidth="1"/>
    <col min="2952" max="2952" width="9" style="279" customWidth="1"/>
    <col min="2953" max="2953" width="13.28515625" style="279" customWidth="1"/>
    <col min="2954" max="2954" width="20.140625" style="279" customWidth="1"/>
    <col min="2955" max="2963" width="9" style="279" customWidth="1"/>
    <col min="2964" max="2964" width="9.42578125" style="279" customWidth="1"/>
    <col min="2965" max="2987" width="9" style="279" customWidth="1"/>
    <col min="2988" max="2990" width="9" style="279"/>
    <col min="2991" max="3001" width="9" style="279" customWidth="1"/>
    <col min="3002" max="3199" width="9" style="279"/>
    <col min="3200" max="3200" width="3.140625" style="279" customWidth="1"/>
    <col min="3201" max="3201" width="4.5703125" style="279" customWidth="1"/>
    <col min="3202" max="3202" width="5.28515625" style="279" customWidth="1"/>
    <col min="3203" max="3203" width="35.5703125" style="279" customWidth="1"/>
    <col min="3204" max="3204" width="25.42578125" style="279" customWidth="1"/>
    <col min="3205" max="3205" width="5.28515625" style="279" customWidth="1"/>
    <col min="3206" max="3206" width="9.85546875" style="279" customWidth="1"/>
    <col min="3207" max="3207" width="14.140625" style="279" customWidth="1"/>
    <col min="3208" max="3208" width="9" style="279" customWidth="1"/>
    <col min="3209" max="3209" width="13.28515625" style="279" customWidth="1"/>
    <col min="3210" max="3210" width="20.140625" style="279" customWidth="1"/>
    <col min="3211" max="3219" width="9" style="279" customWidth="1"/>
    <col min="3220" max="3220" width="9.42578125" style="279" customWidth="1"/>
    <col min="3221" max="3243" width="9" style="279" customWidth="1"/>
    <col min="3244" max="3246" width="9" style="279"/>
    <col min="3247" max="3257" width="9" style="279" customWidth="1"/>
    <col min="3258" max="3455" width="9" style="279"/>
    <col min="3456" max="3456" width="3.140625" style="279" customWidth="1"/>
    <col min="3457" max="3457" width="4.5703125" style="279" customWidth="1"/>
    <col min="3458" max="3458" width="5.28515625" style="279" customWidth="1"/>
    <col min="3459" max="3459" width="35.5703125" style="279" customWidth="1"/>
    <col min="3460" max="3460" width="25.42578125" style="279" customWidth="1"/>
    <col min="3461" max="3461" width="5.28515625" style="279" customWidth="1"/>
    <col min="3462" max="3462" width="9.85546875" style="279" customWidth="1"/>
    <col min="3463" max="3463" width="14.140625" style="279" customWidth="1"/>
    <col min="3464" max="3464" width="9" style="279" customWidth="1"/>
    <col min="3465" max="3465" width="13.28515625" style="279" customWidth="1"/>
    <col min="3466" max="3466" width="20.140625" style="279" customWidth="1"/>
    <col min="3467" max="3475" width="9" style="279" customWidth="1"/>
    <col min="3476" max="3476" width="9.42578125" style="279" customWidth="1"/>
    <col min="3477" max="3499" width="9" style="279" customWidth="1"/>
    <col min="3500" max="3502" width="9" style="279"/>
    <col min="3503" max="3513" width="9" style="279" customWidth="1"/>
    <col min="3514" max="3711" width="9" style="279"/>
    <col min="3712" max="3712" width="3.140625" style="279" customWidth="1"/>
    <col min="3713" max="3713" width="4.5703125" style="279" customWidth="1"/>
    <col min="3714" max="3714" width="5.28515625" style="279" customWidth="1"/>
    <col min="3715" max="3715" width="35.5703125" style="279" customWidth="1"/>
    <col min="3716" max="3716" width="25.42578125" style="279" customWidth="1"/>
    <col min="3717" max="3717" width="5.28515625" style="279" customWidth="1"/>
    <col min="3718" max="3718" width="9.85546875" style="279" customWidth="1"/>
    <col min="3719" max="3719" width="14.140625" style="279" customWidth="1"/>
    <col min="3720" max="3720" width="9" style="279" customWidth="1"/>
    <col min="3721" max="3721" width="13.28515625" style="279" customWidth="1"/>
    <col min="3722" max="3722" width="20.140625" style="279" customWidth="1"/>
    <col min="3723" max="3731" width="9" style="279" customWidth="1"/>
    <col min="3732" max="3732" width="9.42578125" style="279" customWidth="1"/>
    <col min="3733" max="3755" width="9" style="279" customWidth="1"/>
    <col min="3756" max="3758" width="9" style="279"/>
    <col min="3759" max="3769" width="9" style="279" customWidth="1"/>
    <col min="3770" max="3967" width="9" style="279"/>
    <col min="3968" max="3968" width="3.140625" style="279" customWidth="1"/>
    <col min="3969" max="3969" width="4.5703125" style="279" customWidth="1"/>
    <col min="3970" max="3970" width="5.28515625" style="279" customWidth="1"/>
    <col min="3971" max="3971" width="35.5703125" style="279" customWidth="1"/>
    <col min="3972" max="3972" width="25.42578125" style="279" customWidth="1"/>
    <col min="3973" max="3973" width="5.28515625" style="279" customWidth="1"/>
    <col min="3974" max="3974" width="9.85546875" style="279" customWidth="1"/>
    <col min="3975" max="3975" width="14.140625" style="279" customWidth="1"/>
    <col min="3976" max="3976" width="9" style="279" customWidth="1"/>
    <col min="3977" max="3977" width="13.28515625" style="279" customWidth="1"/>
    <col min="3978" max="3978" width="20.140625" style="279" customWidth="1"/>
    <col min="3979" max="3987" width="9" style="279" customWidth="1"/>
    <col min="3988" max="3988" width="9.42578125" style="279" customWidth="1"/>
    <col min="3989" max="4011" width="9" style="279" customWidth="1"/>
    <col min="4012" max="4014" width="9" style="279"/>
    <col min="4015" max="4025" width="9" style="279" customWidth="1"/>
    <col min="4026" max="4223" width="9" style="279"/>
    <col min="4224" max="4224" width="3.140625" style="279" customWidth="1"/>
    <col min="4225" max="4225" width="4.5703125" style="279" customWidth="1"/>
    <col min="4226" max="4226" width="5.28515625" style="279" customWidth="1"/>
    <col min="4227" max="4227" width="35.5703125" style="279" customWidth="1"/>
    <col min="4228" max="4228" width="25.42578125" style="279" customWidth="1"/>
    <col min="4229" max="4229" width="5.28515625" style="279" customWidth="1"/>
    <col min="4230" max="4230" width="9.85546875" style="279" customWidth="1"/>
    <col min="4231" max="4231" width="14.140625" style="279" customWidth="1"/>
    <col min="4232" max="4232" width="9" style="279" customWidth="1"/>
    <col min="4233" max="4233" width="13.28515625" style="279" customWidth="1"/>
    <col min="4234" max="4234" width="20.140625" style="279" customWidth="1"/>
    <col min="4235" max="4243" width="9" style="279" customWidth="1"/>
    <col min="4244" max="4244" width="9.42578125" style="279" customWidth="1"/>
    <col min="4245" max="4267" width="9" style="279" customWidth="1"/>
    <col min="4268" max="4270" width="9" style="279"/>
    <col min="4271" max="4281" width="9" style="279" customWidth="1"/>
    <col min="4282" max="4479" width="9" style="279"/>
    <col min="4480" max="4480" width="3.140625" style="279" customWidth="1"/>
    <col min="4481" max="4481" width="4.5703125" style="279" customWidth="1"/>
    <col min="4482" max="4482" width="5.28515625" style="279" customWidth="1"/>
    <col min="4483" max="4483" width="35.5703125" style="279" customWidth="1"/>
    <col min="4484" max="4484" width="25.42578125" style="279" customWidth="1"/>
    <col min="4485" max="4485" width="5.28515625" style="279" customWidth="1"/>
    <col min="4486" max="4486" width="9.85546875" style="279" customWidth="1"/>
    <col min="4487" max="4487" width="14.140625" style="279" customWidth="1"/>
    <col min="4488" max="4488" width="9" style="279" customWidth="1"/>
    <col min="4489" max="4489" width="13.28515625" style="279" customWidth="1"/>
    <col min="4490" max="4490" width="20.140625" style="279" customWidth="1"/>
    <col min="4491" max="4499" width="9" style="279" customWidth="1"/>
    <col min="4500" max="4500" width="9.42578125" style="279" customWidth="1"/>
    <col min="4501" max="4523" width="9" style="279" customWidth="1"/>
    <col min="4524" max="4526" width="9" style="279"/>
    <col min="4527" max="4537" width="9" style="279" customWidth="1"/>
    <col min="4538" max="4735" width="9" style="279"/>
    <col min="4736" max="4736" width="3.140625" style="279" customWidth="1"/>
    <col min="4737" max="4737" width="4.5703125" style="279" customWidth="1"/>
    <col min="4738" max="4738" width="5.28515625" style="279" customWidth="1"/>
    <col min="4739" max="4739" width="35.5703125" style="279" customWidth="1"/>
    <col min="4740" max="4740" width="25.42578125" style="279" customWidth="1"/>
    <col min="4741" max="4741" width="5.28515625" style="279" customWidth="1"/>
    <col min="4742" max="4742" width="9.85546875" style="279" customWidth="1"/>
    <col min="4743" max="4743" width="14.140625" style="279" customWidth="1"/>
    <col min="4744" max="4744" width="9" style="279" customWidth="1"/>
    <col min="4745" max="4745" width="13.28515625" style="279" customWidth="1"/>
    <col min="4746" max="4746" width="20.140625" style="279" customWidth="1"/>
    <col min="4747" max="4755" width="9" style="279" customWidth="1"/>
    <col min="4756" max="4756" width="9.42578125" style="279" customWidth="1"/>
    <col min="4757" max="4779" width="9" style="279" customWidth="1"/>
    <col min="4780" max="4782" width="9" style="279"/>
    <col min="4783" max="4793" width="9" style="279" customWidth="1"/>
    <col min="4794" max="4991" width="9" style="279"/>
    <col min="4992" max="4992" width="3.140625" style="279" customWidth="1"/>
    <col min="4993" max="4993" width="4.5703125" style="279" customWidth="1"/>
    <col min="4994" max="4994" width="5.28515625" style="279" customWidth="1"/>
    <col min="4995" max="4995" width="35.5703125" style="279" customWidth="1"/>
    <col min="4996" max="4996" width="25.42578125" style="279" customWidth="1"/>
    <col min="4997" max="4997" width="5.28515625" style="279" customWidth="1"/>
    <col min="4998" max="4998" width="9.85546875" style="279" customWidth="1"/>
    <col min="4999" max="4999" width="14.140625" style="279" customWidth="1"/>
    <col min="5000" max="5000" width="9" style="279" customWidth="1"/>
    <col min="5001" max="5001" width="13.28515625" style="279" customWidth="1"/>
    <col min="5002" max="5002" width="20.140625" style="279" customWidth="1"/>
    <col min="5003" max="5011" width="9" style="279" customWidth="1"/>
    <col min="5012" max="5012" width="9.42578125" style="279" customWidth="1"/>
    <col min="5013" max="5035" width="9" style="279" customWidth="1"/>
    <col min="5036" max="5038" width="9" style="279"/>
    <col min="5039" max="5049" width="9" style="279" customWidth="1"/>
    <col min="5050" max="5247" width="9" style="279"/>
    <col min="5248" max="5248" width="3.140625" style="279" customWidth="1"/>
    <col min="5249" max="5249" width="4.5703125" style="279" customWidth="1"/>
    <col min="5250" max="5250" width="5.28515625" style="279" customWidth="1"/>
    <col min="5251" max="5251" width="35.5703125" style="279" customWidth="1"/>
    <col min="5252" max="5252" width="25.42578125" style="279" customWidth="1"/>
    <col min="5253" max="5253" width="5.28515625" style="279" customWidth="1"/>
    <col min="5254" max="5254" width="9.85546875" style="279" customWidth="1"/>
    <col min="5255" max="5255" width="14.140625" style="279" customWidth="1"/>
    <col min="5256" max="5256" width="9" style="279" customWidth="1"/>
    <col min="5257" max="5257" width="13.28515625" style="279" customWidth="1"/>
    <col min="5258" max="5258" width="20.140625" style="279" customWidth="1"/>
    <col min="5259" max="5267" width="9" style="279" customWidth="1"/>
    <col min="5268" max="5268" width="9.42578125" style="279" customWidth="1"/>
    <col min="5269" max="5291" width="9" style="279" customWidth="1"/>
    <col min="5292" max="5294" width="9" style="279"/>
    <col min="5295" max="5305" width="9" style="279" customWidth="1"/>
    <col min="5306" max="5503" width="9" style="279"/>
    <col min="5504" max="5504" width="3.140625" style="279" customWidth="1"/>
    <col min="5505" max="5505" width="4.5703125" style="279" customWidth="1"/>
    <col min="5506" max="5506" width="5.28515625" style="279" customWidth="1"/>
    <col min="5507" max="5507" width="35.5703125" style="279" customWidth="1"/>
    <col min="5508" max="5508" width="25.42578125" style="279" customWidth="1"/>
    <col min="5509" max="5509" width="5.28515625" style="279" customWidth="1"/>
    <col min="5510" max="5510" width="9.85546875" style="279" customWidth="1"/>
    <col min="5511" max="5511" width="14.140625" style="279" customWidth="1"/>
    <col min="5512" max="5512" width="9" style="279" customWidth="1"/>
    <col min="5513" max="5513" width="13.28515625" style="279" customWidth="1"/>
    <col min="5514" max="5514" width="20.140625" style="279" customWidth="1"/>
    <col min="5515" max="5523" width="9" style="279" customWidth="1"/>
    <col min="5524" max="5524" width="9.42578125" style="279" customWidth="1"/>
    <col min="5525" max="5547" width="9" style="279" customWidth="1"/>
    <col min="5548" max="5550" width="9" style="279"/>
    <col min="5551" max="5561" width="9" style="279" customWidth="1"/>
    <col min="5562" max="5759" width="9" style="279"/>
    <col min="5760" max="5760" width="3.140625" style="279" customWidth="1"/>
    <col min="5761" max="5761" width="4.5703125" style="279" customWidth="1"/>
    <col min="5762" max="5762" width="5.28515625" style="279" customWidth="1"/>
    <col min="5763" max="5763" width="35.5703125" style="279" customWidth="1"/>
    <col min="5764" max="5764" width="25.42578125" style="279" customWidth="1"/>
    <col min="5765" max="5765" width="5.28515625" style="279" customWidth="1"/>
    <col min="5766" max="5766" width="9.85546875" style="279" customWidth="1"/>
    <col min="5767" max="5767" width="14.140625" style="279" customWidth="1"/>
    <col min="5768" max="5768" width="9" style="279" customWidth="1"/>
    <col min="5769" max="5769" width="13.28515625" style="279" customWidth="1"/>
    <col min="5770" max="5770" width="20.140625" style="279" customWidth="1"/>
    <col min="5771" max="5779" width="9" style="279" customWidth="1"/>
    <col min="5780" max="5780" width="9.42578125" style="279" customWidth="1"/>
    <col min="5781" max="5803" width="9" style="279" customWidth="1"/>
    <col min="5804" max="5806" width="9" style="279"/>
    <col min="5807" max="5817" width="9" style="279" customWidth="1"/>
    <col min="5818" max="6015" width="9" style="279"/>
    <col min="6016" max="6016" width="3.140625" style="279" customWidth="1"/>
    <col min="6017" max="6017" width="4.5703125" style="279" customWidth="1"/>
    <col min="6018" max="6018" width="5.28515625" style="279" customWidth="1"/>
    <col min="6019" max="6019" width="35.5703125" style="279" customWidth="1"/>
    <col min="6020" max="6020" width="25.42578125" style="279" customWidth="1"/>
    <col min="6021" max="6021" width="5.28515625" style="279" customWidth="1"/>
    <col min="6022" max="6022" width="9.85546875" style="279" customWidth="1"/>
    <col min="6023" max="6023" width="14.140625" style="279" customWidth="1"/>
    <col min="6024" max="6024" width="9" style="279" customWidth="1"/>
    <col min="6025" max="6025" width="13.28515625" style="279" customWidth="1"/>
    <col min="6026" max="6026" width="20.140625" style="279" customWidth="1"/>
    <col min="6027" max="6035" width="9" style="279" customWidth="1"/>
    <col min="6036" max="6036" width="9.42578125" style="279" customWidth="1"/>
    <col min="6037" max="6059" width="9" style="279" customWidth="1"/>
    <col min="6060" max="6062" width="9" style="279"/>
    <col min="6063" max="6073" width="9" style="279" customWidth="1"/>
    <col min="6074" max="6271" width="9" style="279"/>
    <col min="6272" max="6272" width="3.140625" style="279" customWidth="1"/>
    <col min="6273" max="6273" width="4.5703125" style="279" customWidth="1"/>
    <col min="6274" max="6274" width="5.28515625" style="279" customWidth="1"/>
    <col min="6275" max="6275" width="35.5703125" style="279" customWidth="1"/>
    <col min="6276" max="6276" width="25.42578125" style="279" customWidth="1"/>
    <col min="6277" max="6277" width="5.28515625" style="279" customWidth="1"/>
    <col min="6278" max="6278" width="9.85546875" style="279" customWidth="1"/>
    <col min="6279" max="6279" width="14.140625" style="279" customWidth="1"/>
    <col min="6280" max="6280" width="9" style="279" customWidth="1"/>
    <col min="6281" max="6281" width="13.28515625" style="279" customWidth="1"/>
    <col min="6282" max="6282" width="20.140625" style="279" customWidth="1"/>
    <col min="6283" max="6291" width="9" style="279" customWidth="1"/>
    <col min="6292" max="6292" width="9.42578125" style="279" customWidth="1"/>
    <col min="6293" max="6315" width="9" style="279" customWidth="1"/>
    <col min="6316" max="6318" width="9" style="279"/>
    <col min="6319" max="6329" width="9" style="279" customWidth="1"/>
    <col min="6330" max="6527" width="9" style="279"/>
    <col min="6528" max="6528" width="3.140625" style="279" customWidth="1"/>
    <col min="6529" max="6529" width="4.5703125" style="279" customWidth="1"/>
    <col min="6530" max="6530" width="5.28515625" style="279" customWidth="1"/>
    <col min="6531" max="6531" width="35.5703125" style="279" customWidth="1"/>
    <col min="6532" max="6532" width="25.42578125" style="279" customWidth="1"/>
    <col min="6533" max="6533" width="5.28515625" style="279" customWidth="1"/>
    <col min="6534" max="6534" width="9.85546875" style="279" customWidth="1"/>
    <col min="6535" max="6535" width="14.140625" style="279" customWidth="1"/>
    <col min="6536" max="6536" width="9" style="279" customWidth="1"/>
    <col min="6537" max="6537" width="13.28515625" style="279" customWidth="1"/>
    <col min="6538" max="6538" width="20.140625" style="279" customWidth="1"/>
    <col min="6539" max="6547" width="9" style="279" customWidth="1"/>
    <col min="6548" max="6548" width="9.42578125" style="279" customWidth="1"/>
    <col min="6549" max="6571" width="9" style="279" customWidth="1"/>
    <col min="6572" max="6574" width="9" style="279"/>
    <col min="6575" max="6585" width="9" style="279" customWidth="1"/>
    <col min="6586" max="6783" width="9" style="279"/>
    <col min="6784" max="6784" width="3.140625" style="279" customWidth="1"/>
    <col min="6785" max="6785" width="4.5703125" style="279" customWidth="1"/>
    <col min="6786" max="6786" width="5.28515625" style="279" customWidth="1"/>
    <col min="6787" max="6787" width="35.5703125" style="279" customWidth="1"/>
    <col min="6788" max="6788" width="25.42578125" style="279" customWidth="1"/>
    <col min="6789" max="6789" width="5.28515625" style="279" customWidth="1"/>
    <col min="6790" max="6790" width="9.85546875" style="279" customWidth="1"/>
    <col min="6791" max="6791" width="14.140625" style="279" customWidth="1"/>
    <col min="6792" max="6792" width="9" style="279" customWidth="1"/>
    <col min="6793" max="6793" width="13.28515625" style="279" customWidth="1"/>
    <col min="6794" max="6794" width="20.140625" style="279" customWidth="1"/>
    <col min="6795" max="6803" width="9" style="279" customWidth="1"/>
    <col min="6804" max="6804" width="9.42578125" style="279" customWidth="1"/>
    <col min="6805" max="6827" width="9" style="279" customWidth="1"/>
    <col min="6828" max="6830" width="9" style="279"/>
    <col min="6831" max="6841" width="9" style="279" customWidth="1"/>
    <col min="6842" max="7039" width="9" style="279"/>
    <col min="7040" max="7040" width="3.140625" style="279" customWidth="1"/>
    <col min="7041" max="7041" width="4.5703125" style="279" customWidth="1"/>
    <col min="7042" max="7042" width="5.28515625" style="279" customWidth="1"/>
    <col min="7043" max="7043" width="35.5703125" style="279" customWidth="1"/>
    <col min="7044" max="7044" width="25.42578125" style="279" customWidth="1"/>
    <col min="7045" max="7045" width="5.28515625" style="279" customWidth="1"/>
    <col min="7046" max="7046" width="9.85546875" style="279" customWidth="1"/>
    <col min="7047" max="7047" width="14.140625" style="279" customWidth="1"/>
    <col min="7048" max="7048" width="9" style="279" customWidth="1"/>
    <col min="7049" max="7049" width="13.28515625" style="279" customWidth="1"/>
    <col min="7050" max="7050" width="20.140625" style="279" customWidth="1"/>
    <col min="7051" max="7059" width="9" style="279" customWidth="1"/>
    <col min="7060" max="7060" width="9.42578125" style="279" customWidth="1"/>
    <col min="7061" max="7083" width="9" style="279" customWidth="1"/>
    <col min="7084" max="7086" width="9" style="279"/>
    <col min="7087" max="7097" width="9" style="279" customWidth="1"/>
    <col min="7098" max="7295" width="9" style="279"/>
    <col min="7296" max="7296" width="3.140625" style="279" customWidth="1"/>
    <col min="7297" max="7297" width="4.5703125" style="279" customWidth="1"/>
    <col min="7298" max="7298" width="5.28515625" style="279" customWidth="1"/>
    <col min="7299" max="7299" width="35.5703125" style="279" customWidth="1"/>
    <col min="7300" max="7300" width="25.42578125" style="279" customWidth="1"/>
    <col min="7301" max="7301" width="5.28515625" style="279" customWidth="1"/>
    <col min="7302" max="7302" width="9.85546875" style="279" customWidth="1"/>
    <col min="7303" max="7303" width="14.140625" style="279" customWidth="1"/>
    <col min="7304" max="7304" width="9" style="279" customWidth="1"/>
    <col min="7305" max="7305" width="13.28515625" style="279" customWidth="1"/>
    <col min="7306" max="7306" width="20.140625" style="279" customWidth="1"/>
    <col min="7307" max="7315" width="9" style="279" customWidth="1"/>
    <col min="7316" max="7316" width="9.42578125" style="279" customWidth="1"/>
    <col min="7317" max="7339" width="9" style="279" customWidth="1"/>
    <col min="7340" max="7342" width="9" style="279"/>
    <col min="7343" max="7353" width="9" style="279" customWidth="1"/>
    <col min="7354" max="7551" width="9" style="279"/>
    <col min="7552" max="7552" width="3.140625" style="279" customWidth="1"/>
    <col min="7553" max="7553" width="4.5703125" style="279" customWidth="1"/>
    <col min="7554" max="7554" width="5.28515625" style="279" customWidth="1"/>
    <col min="7555" max="7555" width="35.5703125" style="279" customWidth="1"/>
    <col min="7556" max="7556" width="25.42578125" style="279" customWidth="1"/>
    <col min="7557" max="7557" width="5.28515625" style="279" customWidth="1"/>
    <col min="7558" max="7558" width="9.85546875" style="279" customWidth="1"/>
    <col min="7559" max="7559" width="14.140625" style="279" customWidth="1"/>
    <col min="7560" max="7560" width="9" style="279" customWidth="1"/>
    <col min="7561" max="7561" width="13.28515625" style="279" customWidth="1"/>
    <col min="7562" max="7562" width="20.140625" style="279" customWidth="1"/>
    <col min="7563" max="7571" width="9" style="279" customWidth="1"/>
    <col min="7572" max="7572" width="9.42578125" style="279" customWidth="1"/>
    <col min="7573" max="7595" width="9" style="279" customWidth="1"/>
    <col min="7596" max="7598" width="9" style="279"/>
    <col min="7599" max="7609" width="9" style="279" customWidth="1"/>
    <col min="7610" max="7807" width="9" style="279"/>
    <col min="7808" max="7808" width="3.140625" style="279" customWidth="1"/>
    <col min="7809" max="7809" width="4.5703125" style="279" customWidth="1"/>
    <col min="7810" max="7810" width="5.28515625" style="279" customWidth="1"/>
    <col min="7811" max="7811" width="35.5703125" style="279" customWidth="1"/>
    <col min="7812" max="7812" width="25.42578125" style="279" customWidth="1"/>
    <col min="7813" max="7813" width="5.28515625" style="279" customWidth="1"/>
    <col min="7814" max="7814" width="9.85546875" style="279" customWidth="1"/>
    <col min="7815" max="7815" width="14.140625" style="279" customWidth="1"/>
    <col min="7816" max="7816" width="9" style="279" customWidth="1"/>
    <col min="7817" max="7817" width="13.28515625" style="279" customWidth="1"/>
    <col min="7818" max="7818" width="20.140625" style="279" customWidth="1"/>
    <col min="7819" max="7827" width="9" style="279" customWidth="1"/>
    <col min="7828" max="7828" width="9.42578125" style="279" customWidth="1"/>
    <col min="7829" max="7851" width="9" style="279" customWidth="1"/>
    <col min="7852" max="7854" width="9" style="279"/>
    <col min="7855" max="7865" width="9" style="279" customWidth="1"/>
    <col min="7866" max="8063" width="9" style="279"/>
    <col min="8064" max="8064" width="3.140625" style="279" customWidth="1"/>
    <col min="8065" max="8065" width="4.5703125" style="279" customWidth="1"/>
    <col min="8066" max="8066" width="5.28515625" style="279" customWidth="1"/>
    <col min="8067" max="8067" width="35.5703125" style="279" customWidth="1"/>
    <col min="8068" max="8068" width="25.42578125" style="279" customWidth="1"/>
    <col min="8069" max="8069" width="5.28515625" style="279" customWidth="1"/>
    <col min="8070" max="8070" width="9.85546875" style="279" customWidth="1"/>
    <col min="8071" max="8071" width="14.140625" style="279" customWidth="1"/>
    <col min="8072" max="8072" width="9" style="279" customWidth="1"/>
    <col min="8073" max="8073" width="13.28515625" style="279" customWidth="1"/>
    <col min="8074" max="8074" width="20.140625" style="279" customWidth="1"/>
    <col min="8075" max="8083" width="9" style="279" customWidth="1"/>
    <col min="8084" max="8084" width="9.42578125" style="279" customWidth="1"/>
    <col min="8085" max="8107" width="9" style="279" customWidth="1"/>
    <col min="8108" max="8110" width="9" style="279"/>
    <col min="8111" max="8121" width="9" style="279" customWidth="1"/>
    <col min="8122" max="8319" width="9" style="279"/>
    <col min="8320" max="8320" width="3.140625" style="279" customWidth="1"/>
    <col min="8321" max="8321" width="4.5703125" style="279" customWidth="1"/>
    <col min="8322" max="8322" width="5.28515625" style="279" customWidth="1"/>
    <col min="8323" max="8323" width="35.5703125" style="279" customWidth="1"/>
    <col min="8324" max="8324" width="25.42578125" style="279" customWidth="1"/>
    <col min="8325" max="8325" width="5.28515625" style="279" customWidth="1"/>
    <col min="8326" max="8326" width="9.85546875" style="279" customWidth="1"/>
    <col min="8327" max="8327" width="14.140625" style="279" customWidth="1"/>
    <col min="8328" max="8328" width="9" style="279" customWidth="1"/>
    <col min="8329" max="8329" width="13.28515625" style="279" customWidth="1"/>
    <col min="8330" max="8330" width="20.140625" style="279" customWidth="1"/>
    <col min="8331" max="8339" width="9" style="279" customWidth="1"/>
    <col min="8340" max="8340" width="9.42578125" style="279" customWidth="1"/>
    <col min="8341" max="8363" width="9" style="279" customWidth="1"/>
    <col min="8364" max="8366" width="9" style="279"/>
    <col min="8367" max="8377" width="9" style="279" customWidth="1"/>
    <col min="8378" max="8575" width="9" style="279"/>
    <col min="8576" max="8576" width="3.140625" style="279" customWidth="1"/>
    <col min="8577" max="8577" width="4.5703125" style="279" customWidth="1"/>
    <col min="8578" max="8578" width="5.28515625" style="279" customWidth="1"/>
    <col min="8579" max="8579" width="35.5703125" style="279" customWidth="1"/>
    <col min="8580" max="8580" width="25.42578125" style="279" customWidth="1"/>
    <col min="8581" max="8581" width="5.28515625" style="279" customWidth="1"/>
    <col min="8582" max="8582" width="9.85546875" style="279" customWidth="1"/>
    <col min="8583" max="8583" width="14.140625" style="279" customWidth="1"/>
    <col min="8584" max="8584" width="9" style="279" customWidth="1"/>
    <col min="8585" max="8585" width="13.28515625" style="279" customWidth="1"/>
    <col min="8586" max="8586" width="20.140625" style="279" customWidth="1"/>
    <col min="8587" max="8595" width="9" style="279" customWidth="1"/>
    <col min="8596" max="8596" width="9.42578125" style="279" customWidth="1"/>
    <col min="8597" max="8619" width="9" style="279" customWidth="1"/>
    <col min="8620" max="8622" width="9" style="279"/>
    <col min="8623" max="8633" width="9" style="279" customWidth="1"/>
    <col min="8634" max="8831" width="9" style="279"/>
    <col min="8832" max="8832" width="3.140625" style="279" customWidth="1"/>
    <col min="8833" max="8833" width="4.5703125" style="279" customWidth="1"/>
    <col min="8834" max="8834" width="5.28515625" style="279" customWidth="1"/>
    <col min="8835" max="8835" width="35.5703125" style="279" customWidth="1"/>
    <col min="8836" max="8836" width="25.42578125" style="279" customWidth="1"/>
    <col min="8837" max="8837" width="5.28515625" style="279" customWidth="1"/>
    <col min="8838" max="8838" width="9.85546875" style="279" customWidth="1"/>
    <col min="8839" max="8839" width="14.140625" style="279" customWidth="1"/>
    <col min="8840" max="8840" width="9" style="279" customWidth="1"/>
    <col min="8841" max="8841" width="13.28515625" style="279" customWidth="1"/>
    <col min="8842" max="8842" width="20.140625" style="279" customWidth="1"/>
    <col min="8843" max="8851" width="9" style="279" customWidth="1"/>
    <col min="8852" max="8852" width="9.42578125" style="279" customWidth="1"/>
    <col min="8853" max="8875" width="9" style="279" customWidth="1"/>
    <col min="8876" max="8878" width="9" style="279"/>
    <col min="8879" max="8889" width="9" style="279" customWidth="1"/>
    <col min="8890" max="9087" width="9" style="279"/>
    <col min="9088" max="9088" width="3.140625" style="279" customWidth="1"/>
    <col min="9089" max="9089" width="4.5703125" style="279" customWidth="1"/>
    <col min="9090" max="9090" width="5.28515625" style="279" customWidth="1"/>
    <col min="9091" max="9091" width="35.5703125" style="279" customWidth="1"/>
    <col min="9092" max="9092" width="25.42578125" style="279" customWidth="1"/>
    <col min="9093" max="9093" width="5.28515625" style="279" customWidth="1"/>
    <col min="9094" max="9094" width="9.85546875" style="279" customWidth="1"/>
    <col min="9095" max="9095" width="14.140625" style="279" customWidth="1"/>
    <col min="9096" max="9096" width="9" style="279" customWidth="1"/>
    <col min="9097" max="9097" width="13.28515625" style="279" customWidth="1"/>
    <col min="9098" max="9098" width="20.140625" style="279" customWidth="1"/>
    <col min="9099" max="9107" width="9" style="279" customWidth="1"/>
    <col min="9108" max="9108" width="9.42578125" style="279" customWidth="1"/>
    <col min="9109" max="9131" width="9" style="279" customWidth="1"/>
    <col min="9132" max="9134" width="9" style="279"/>
    <col min="9135" max="9145" width="9" style="279" customWidth="1"/>
    <col min="9146" max="9343" width="9" style="279"/>
    <col min="9344" max="9344" width="3.140625" style="279" customWidth="1"/>
    <col min="9345" max="9345" width="4.5703125" style="279" customWidth="1"/>
    <col min="9346" max="9346" width="5.28515625" style="279" customWidth="1"/>
    <col min="9347" max="9347" width="35.5703125" style="279" customWidth="1"/>
    <col min="9348" max="9348" width="25.42578125" style="279" customWidth="1"/>
    <col min="9349" max="9349" width="5.28515625" style="279" customWidth="1"/>
    <col min="9350" max="9350" width="9.85546875" style="279" customWidth="1"/>
    <col min="9351" max="9351" width="14.140625" style="279" customWidth="1"/>
    <col min="9352" max="9352" width="9" style="279" customWidth="1"/>
    <col min="9353" max="9353" width="13.28515625" style="279" customWidth="1"/>
    <col min="9354" max="9354" width="20.140625" style="279" customWidth="1"/>
    <col min="9355" max="9363" width="9" style="279" customWidth="1"/>
    <col min="9364" max="9364" width="9.42578125" style="279" customWidth="1"/>
    <col min="9365" max="9387" width="9" style="279" customWidth="1"/>
    <col min="9388" max="9390" width="9" style="279"/>
    <col min="9391" max="9401" width="9" style="279" customWidth="1"/>
    <col min="9402" max="9599" width="9" style="279"/>
    <col min="9600" max="9600" width="3.140625" style="279" customWidth="1"/>
    <col min="9601" max="9601" width="4.5703125" style="279" customWidth="1"/>
    <col min="9602" max="9602" width="5.28515625" style="279" customWidth="1"/>
    <col min="9603" max="9603" width="35.5703125" style="279" customWidth="1"/>
    <col min="9604" max="9604" width="25.42578125" style="279" customWidth="1"/>
    <col min="9605" max="9605" width="5.28515625" style="279" customWidth="1"/>
    <col min="9606" max="9606" width="9.85546875" style="279" customWidth="1"/>
    <col min="9607" max="9607" width="14.140625" style="279" customWidth="1"/>
    <col min="9608" max="9608" width="9" style="279" customWidth="1"/>
    <col min="9609" max="9609" width="13.28515625" style="279" customWidth="1"/>
    <col min="9610" max="9610" width="20.140625" style="279" customWidth="1"/>
    <col min="9611" max="9619" width="9" style="279" customWidth="1"/>
    <col min="9620" max="9620" width="9.42578125" style="279" customWidth="1"/>
    <col min="9621" max="9643" width="9" style="279" customWidth="1"/>
    <col min="9644" max="9646" width="9" style="279"/>
    <col min="9647" max="9657" width="9" style="279" customWidth="1"/>
    <col min="9658" max="9855" width="9" style="279"/>
    <col min="9856" max="9856" width="3.140625" style="279" customWidth="1"/>
    <col min="9857" max="9857" width="4.5703125" style="279" customWidth="1"/>
    <col min="9858" max="9858" width="5.28515625" style="279" customWidth="1"/>
    <col min="9859" max="9859" width="35.5703125" style="279" customWidth="1"/>
    <col min="9860" max="9860" width="25.42578125" style="279" customWidth="1"/>
    <col min="9861" max="9861" width="5.28515625" style="279" customWidth="1"/>
    <col min="9862" max="9862" width="9.85546875" style="279" customWidth="1"/>
    <col min="9863" max="9863" width="14.140625" style="279" customWidth="1"/>
    <col min="9864" max="9864" width="9" style="279" customWidth="1"/>
    <col min="9865" max="9865" width="13.28515625" style="279" customWidth="1"/>
    <col min="9866" max="9866" width="20.140625" style="279" customWidth="1"/>
    <col min="9867" max="9875" width="9" style="279" customWidth="1"/>
    <col min="9876" max="9876" width="9.42578125" style="279" customWidth="1"/>
    <col min="9877" max="9899" width="9" style="279" customWidth="1"/>
    <col min="9900" max="9902" width="9" style="279"/>
    <col min="9903" max="9913" width="9" style="279" customWidth="1"/>
    <col min="9914" max="10111" width="9" style="279"/>
    <col min="10112" max="10112" width="3.140625" style="279" customWidth="1"/>
    <col min="10113" max="10113" width="4.5703125" style="279" customWidth="1"/>
    <col min="10114" max="10114" width="5.28515625" style="279" customWidth="1"/>
    <col min="10115" max="10115" width="35.5703125" style="279" customWidth="1"/>
    <col min="10116" max="10116" width="25.42578125" style="279" customWidth="1"/>
    <col min="10117" max="10117" width="5.28515625" style="279" customWidth="1"/>
    <col min="10118" max="10118" width="9.85546875" style="279" customWidth="1"/>
    <col min="10119" max="10119" width="14.140625" style="279" customWidth="1"/>
    <col min="10120" max="10120" width="9" style="279" customWidth="1"/>
    <col min="10121" max="10121" width="13.28515625" style="279" customWidth="1"/>
    <col min="10122" max="10122" width="20.140625" style="279" customWidth="1"/>
    <col min="10123" max="10131" width="9" style="279" customWidth="1"/>
    <col min="10132" max="10132" width="9.42578125" style="279" customWidth="1"/>
    <col min="10133" max="10155" width="9" style="279" customWidth="1"/>
    <col min="10156" max="10158" width="9" style="279"/>
    <col min="10159" max="10169" width="9" style="279" customWidth="1"/>
    <col min="10170" max="10367" width="9" style="279"/>
    <col min="10368" max="10368" width="3.140625" style="279" customWidth="1"/>
    <col min="10369" max="10369" width="4.5703125" style="279" customWidth="1"/>
    <col min="10370" max="10370" width="5.28515625" style="279" customWidth="1"/>
    <col min="10371" max="10371" width="35.5703125" style="279" customWidth="1"/>
    <col min="10372" max="10372" width="25.42578125" style="279" customWidth="1"/>
    <col min="10373" max="10373" width="5.28515625" style="279" customWidth="1"/>
    <col min="10374" max="10374" width="9.85546875" style="279" customWidth="1"/>
    <col min="10375" max="10375" width="14.140625" style="279" customWidth="1"/>
    <col min="10376" max="10376" width="9" style="279" customWidth="1"/>
    <col min="10377" max="10377" width="13.28515625" style="279" customWidth="1"/>
    <col min="10378" max="10378" width="20.140625" style="279" customWidth="1"/>
    <col min="10379" max="10387" width="9" style="279" customWidth="1"/>
    <col min="10388" max="10388" width="9.42578125" style="279" customWidth="1"/>
    <col min="10389" max="10411" width="9" style="279" customWidth="1"/>
    <col min="10412" max="10414" width="9" style="279"/>
    <col min="10415" max="10425" width="9" style="279" customWidth="1"/>
    <col min="10426" max="10623" width="9" style="279"/>
    <col min="10624" max="10624" width="3.140625" style="279" customWidth="1"/>
    <col min="10625" max="10625" width="4.5703125" style="279" customWidth="1"/>
    <col min="10626" max="10626" width="5.28515625" style="279" customWidth="1"/>
    <col min="10627" max="10627" width="35.5703125" style="279" customWidth="1"/>
    <col min="10628" max="10628" width="25.42578125" style="279" customWidth="1"/>
    <col min="10629" max="10629" width="5.28515625" style="279" customWidth="1"/>
    <col min="10630" max="10630" width="9.85546875" style="279" customWidth="1"/>
    <col min="10631" max="10631" width="14.140625" style="279" customWidth="1"/>
    <col min="10632" max="10632" width="9" style="279" customWidth="1"/>
    <col min="10633" max="10633" width="13.28515625" style="279" customWidth="1"/>
    <col min="10634" max="10634" width="20.140625" style="279" customWidth="1"/>
    <col min="10635" max="10643" width="9" style="279" customWidth="1"/>
    <col min="10644" max="10644" width="9.42578125" style="279" customWidth="1"/>
    <col min="10645" max="10667" width="9" style="279" customWidth="1"/>
    <col min="10668" max="10670" width="9" style="279"/>
    <col min="10671" max="10681" width="9" style="279" customWidth="1"/>
    <col min="10682" max="10879" width="9" style="279"/>
    <col min="10880" max="10880" width="3.140625" style="279" customWidth="1"/>
    <col min="10881" max="10881" width="4.5703125" style="279" customWidth="1"/>
    <col min="10882" max="10882" width="5.28515625" style="279" customWidth="1"/>
    <col min="10883" max="10883" width="35.5703125" style="279" customWidth="1"/>
    <col min="10884" max="10884" width="25.42578125" style="279" customWidth="1"/>
    <col min="10885" max="10885" width="5.28515625" style="279" customWidth="1"/>
    <col min="10886" max="10886" width="9.85546875" style="279" customWidth="1"/>
    <col min="10887" max="10887" width="14.140625" style="279" customWidth="1"/>
    <col min="10888" max="10888" width="9" style="279" customWidth="1"/>
    <col min="10889" max="10889" width="13.28515625" style="279" customWidth="1"/>
    <col min="10890" max="10890" width="20.140625" style="279" customWidth="1"/>
    <col min="10891" max="10899" width="9" style="279" customWidth="1"/>
    <col min="10900" max="10900" width="9.42578125" style="279" customWidth="1"/>
    <col min="10901" max="10923" width="9" style="279" customWidth="1"/>
    <col min="10924" max="10926" width="9" style="279"/>
    <col min="10927" max="10937" width="9" style="279" customWidth="1"/>
    <col min="10938" max="11135" width="9" style="279"/>
    <col min="11136" max="11136" width="3.140625" style="279" customWidth="1"/>
    <col min="11137" max="11137" width="4.5703125" style="279" customWidth="1"/>
    <col min="11138" max="11138" width="5.28515625" style="279" customWidth="1"/>
    <col min="11139" max="11139" width="35.5703125" style="279" customWidth="1"/>
    <col min="11140" max="11140" width="25.42578125" style="279" customWidth="1"/>
    <col min="11141" max="11141" width="5.28515625" style="279" customWidth="1"/>
    <col min="11142" max="11142" width="9.85546875" style="279" customWidth="1"/>
    <col min="11143" max="11143" width="14.140625" style="279" customWidth="1"/>
    <col min="11144" max="11144" width="9" style="279" customWidth="1"/>
    <col min="11145" max="11145" width="13.28515625" style="279" customWidth="1"/>
    <col min="11146" max="11146" width="20.140625" style="279" customWidth="1"/>
    <col min="11147" max="11155" width="9" style="279" customWidth="1"/>
    <col min="11156" max="11156" width="9.42578125" style="279" customWidth="1"/>
    <col min="11157" max="11179" width="9" style="279" customWidth="1"/>
    <col min="11180" max="11182" width="9" style="279"/>
    <col min="11183" max="11193" width="9" style="279" customWidth="1"/>
    <col min="11194" max="11391" width="9" style="279"/>
    <col min="11392" max="11392" width="3.140625" style="279" customWidth="1"/>
    <col min="11393" max="11393" width="4.5703125" style="279" customWidth="1"/>
    <col min="11394" max="11394" width="5.28515625" style="279" customWidth="1"/>
    <col min="11395" max="11395" width="35.5703125" style="279" customWidth="1"/>
    <col min="11396" max="11396" width="25.42578125" style="279" customWidth="1"/>
    <col min="11397" max="11397" width="5.28515625" style="279" customWidth="1"/>
    <col min="11398" max="11398" width="9.85546875" style="279" customWidth="1"/>
    <col min="11399" max="11399" width="14.140625" style="279" customWidth="1"/>
    <col min="11400" max="11400" width="9" style="279" customWidth="1"/>
    <col min="11401" max="11401" width="13.28515625" style="279" customWidth="1"/>
    <col min="11402" max="11402" width="20.140625" style="279" customWidth="1"/>
    <col min="11403" max="11411" width="9" style="279" customWidth="1"/>
    <col min="11412" max="11412" width="9.42578125" style="279" customWidth="1"/>
    <col min="11413" max="11435" width="9" style="279" customWidth="1"/>
    <col min="11436" max="11438" width="9" style="279"/>
    <col min="11439" max="11449" width="9" style="279" customWidth="1"/>
    <col min="11450" max="11647" width="9" style="279"/>
    <col min="11648" max="11648" width="3.140625" style="279" customWidth="1"/>
    <col min="11649" max="11649" width="4.5703125" style="279" customWidth="1"/>
    <col min="11650" max="11650" width="5.28515625" style="279" customWidth="1"/>
    <col min="11651" max="11651" width="35.5703125" style="279" customWidth="1"/>
    <col min="11652" max="11652" width="25.42578125" style="279" customWidth="1"/>
    <col min="11653" max="11653" width="5.28515625" style="279" customWidth="1"/>
    <col min="11654" max="11654" width="9.85546875" style="279" customWidth="1"/>
    <col min="11655" max="11655" width="14.140625" style="279" customWidth="1"/>
    <col min="11656" max="11656" width="9" style="279" customWidth="1"/>
    <col min="11657" max="11657" width="13.28515625" style="279" customWidth="1"/>
    <col min="11658" max="11658" width="20.140625" style="279" customWidth="1"/>
    <col min="11659" max="11667" width="9" style="279" customWidth="1"/>
    <col min="11668" max="11668" width="9.42578125" style="279" customWidth="1"/>
    <col min="11669" max="11691" width="9" style="279" customWidth="1"/>
    <col min="11692" max="11694" width="9" style="279"/>
    <col min="11695" max="11705" width="9" style="279" customWidth="1"/>
    <col min="11706" max="11903" width="9" style="279"/>
    <col min="11904" max="11904" width="3.140625" style="279" customWidth="1"/>
    <col min="11905" max="11905" width="4.5703125" style="279" customWidth="1"/>
    <col min="11906" max="11906" width="5.28515625" style="279" customWidth="1"/>
    <col min="11907" max="11907" width="35.5703125" style="279" customWidth="1"/>
    <col min="11908" max="11908" width="25.42578125" style="279" customWidth="1"/>
    <col min="11909" max="11909" width="5.28515625" style="279" customWidth="1"/>
    <col min="11910" max="11910" width="9.85546875" style="279" customWidth="1"/>
    <col min="11911" max="11911" width="14.140625" style="279" customWidth="1"/>
    <col min="11912" max="11912" width="9" style="279" customWidth="1"/>
    <col min="11913" max="11913" width="13.28515625" style="279" customWidth="1"/>
    <col min="11914" max="11914" width="20.140625" style="279" customWidth="1"/>
    <col min="11915" max="11923" width="9" style="279" customWidth="1"/>
    <col min="11924" max="11924" width="9.42578125" style="279" customWidth="1"/>
    <col min="11925" max="11947" width="9" style="279" customWidth="1"/>
    <col min="11948" max="11950" width="9" style="279"/>
    <col min="11951" max="11961" width="9" style="279" customWidth="1"/>
    <col min="11962" max="12159" width="9" style="279"/>
    <col min="12160" max="12160" width="3.140625" style="279" customWidth="1"/>
    <col min="12161" max="12161" width="4.5703125" style="279" customWidth="1"/>
    <col min="12162" max="12162" width="5.28515625" style="279" customWidth="1"/>
    <col min="12163" max="12163" width="35.5703125" style="279" customWidth="1"/>
    <col min="12164" max="12164" width="25.42578125" style="279" customWidth="1"/>
    <col min="12165" max="12165" width="5.28515625" style="279" customWidth="1"/>
    <col min="12166" max="12166" width="9.85546875" style="279" customWidth="1"/>
    <col min="12167" max="12167" width="14.140625" style="279" customWidth="1"/>
    <col min="12168" max="12168" width="9" style="279" customWidth="1"/>
    <col min="12169" max="12169" width="13.28515625" style="279" customWidth="1"/>
    <col min="12170" max="12170" width="20.140625" style="279" customWidth="1"/>
    <col min="12171" max="12179" width="9" style="279" customWidth="1"/>
    <col min="12180" max="12180" width="9.42578125" style="279" customWidth="1"/>
    <col min="12181" max="12203" width="9" style="279" customWidth="1"/>
    <col min="12204" max="12206" width="9" style="279"/>
    <col min="12207" max="12217" width="9" style="279" customWidth="1"/>
    <col min="12218" max="12415" width="9" style="279"/>
    <col min="12416" max="12416" width="3.140625" style="279" customWidth="1"/>
    <col min="12417" max="12417" width="4.5703125" style="279" customWidth="1"/>
    <col min="12418" max="12418" width="5.28515625" style="279" customWidth="1"/>
    <col min="12419" max="12419" width="35.5703125" style="279" customWidth="1"/>
    <col min="12420" max="12420" width="25.42578125" style="279" customWidth="1"/>
    <col min="12421" max="12421" width="5.28515625" style="279" customWidth="1"/>
    <col min="12422" max="12422" width="9.85546875" style="279" customWidth="1"/>
    <col min="12423" max="12423" width="14.140625" style="279" customWidth="1"/>
    <col min="12424" max="12424" width="9" style="279" customWidth="1"/>
    <col min="12425" max="12425" width="13.28515625" style="279" customWidth="1"/>
    <col min="12426" max="12426" width="20.140625" style="279" customWidth="1"/>
    <col min="12427" max="12435" width="9" style="279" customWidth="1"/>
    <col min="12436" max="12436" width="9.42578125" style="279" customWidth="1"/>
    <col min="12437" max="12459" width="9" style="279" customWidth="1"/>
    <col min="12460" max="12462" width="9" style="279"/>
    <col min="12463" max="12473" width="9" style="279" customWidth="1"/>
    <col min="12474" max="12671" width="9" style="279"/>
    <col min="12672" max="12672" width="3.140625" style="279" customWidth="1"/>
    <col min="12673" max="12673" width="4.5703125" style="279" customWidth="1"/>
    <col min="12674" max="12674" width="5.28515625" style="279" customWidth="1"/>
    <col min="12675" max="12675" width="35.5703125" style="279" customWidth="1"/>
    <col min="12676" max="12676" width="25.42578125" style="279" customWidth="1"/>
    <col min="12677" max="12677" width="5.28515625" style="279" customWidth="1"/>
    <col min="12678" max="12678" width="9.85546875" style="279" customWidth="1"/>
    <col min="12679" max="12679" width="14.140625" style="279" customWidth="1"/>
    <col min="12680" max="12680" width="9" style="279" customWidth="1"/>
    <col min="12681" max="12681" width="13.28515625" style="279" customWidth="1"/>
    <col min="12682" max="12682" width="20.140625" style="279" customWidth="1"/>
    <col min="12683" max="12691" width="9" style="279" customWidth="1"/>
    <col min="12692" max="12692" width="9.42578125" style="279" customWidth="1"/>
    <col min="12693" max="12715" width="9" style="279" customWidth="1"/>
    <col min="12716" max="12718" width="9" style="279"/>
    <col min="12719" max="12729" width="9" style="279" customWidth="1"/>
    <col min="12730" max="12927" width="9" style="279"/>
    <col min="12928" max="12928" width="3.140625" style="279" customWidth="1"/>
    <col min="12929" max="12929" width="4.5703125" style="279" customWidth="1"/>
    <col min="12930" max="12930" width="5.28515625" style="279" customWidth="1"/>
    <col min="12931" max="12931" width="35.5703125" style="279" customWidth="1"/>
    <col min="12932" max="12932" width="25.42578125" style="279" customWidth="1"/>
    <col min="12933" max="12933" width="5.28515625" style="279" customWidth="1"/>
    <col min="12934" max="12934" width="9.85546875" style="279" customWidth="1"/>
    <col min="12935" max="12935" width="14.140625" style="279" customWidth="1"/>
    <col min="12936" max="12936" width="9" style="279" customWidth="1"/>
    <col min="12937" max="12937" width="13.28515625" style="279" customWidth="1"/>
    <col min="12938" max="12938" width="20.140625" style="279" customWidth="1"/>
    <col min="12939" max="12947" width="9" style="279" customWidth="1"/>
    <col min="12948" max="12948" width="9.42578125" style="279" customWidth="1"/>
    <col min="12949" max="12971" width="9" style="279" customWidth="1"/>
    <col min="12972" max="12974" width="9" style="279"/>
    <col min="12975" max="12985" width="9" style="279" customWidth="1"/>
    <col min="12986" max="13183" width="9" style="279"/>
    <col min="13184" max="13184" width="3.140625" style="279" customWidth="1"/>
    <col min="13185" max="13185" width="4.5703125" style="279" customWidth="1"/>
    <col min="13186" max="13186" width="5.28515625" style="279" customWidth="1"/>
    <col min="13187" max="13187" width="35.5703125" style="279" customWidth="1"/>
    <col min="13188" max="13188" width="25.42578125" style="279" customWidth="1"/>
    <col min="13189" max="13189" width="5.28515625" style="279" customWidth="1"/>
    <col min="13190" max="13190" width="9.85546875" style="279" customWidth="1"/>
    <col min="13191" max="13191" width="14.140625" style="279" customWidth="1"/>
    <col min="13192" max="13192" width="9" style="279" customWidth="1"/>
    <col min="13193" max="13193" width="13.28515625" style="279" customWidth="1"/>
    <col min="13194" max="13194" width="20.140625" style="279" customWidth="1"/>
    <col min="13195" max="13203" width="9" style="279" customWidth="1"/>
    <col min="13204" max="13204" width="9.42578125" style="279" customWidth="1"/>
    <col min="13205" max="13227" width="9" style="279" customWidth="1"/>
    <col min="13228" max="13230" width="9" style="279"/>
    <col min="13231" max="13241" width="9" style="279" customWidth="1"/>
    <col min="13242" max="13439" width="9" style="279"/>
    <col min="13440" max="13440" width="3.140625" style="279" customWidth="1"/>
    <col min="13441" max="13441" width="4.5703125" style="279" customWidth="1"/>
    <col min="13442" max="13442" width="5.28515625" style="279" customWidth="1"/>
    <col min="13443" max="13443" width="35.5703125" style="279" customWidth="1"/>
    <col min="13444" max="13444" width="25.42578125" style="279" customWidth="1"/>
    <col min="13445" max="13445" width="5.28515625" style="279" customWidth="1"/>
    <col min="13446" max="13446" width="9.85546875" style="279" customWidth="1"/>
    <col min="13447" max="13447" width="14.140625" style="279" customWidth="1"/>
    <col min="13448" max="13448" width="9" style="279" customWidth="1"/>
    <col min="13449" max="13449" width="13.28515625" style="279" customWidth="1"/>
    <col min="13450" max="13450" width="20.140625" style="279" customWidth="1"/>
    <col min="13451" max="13459" width="9" style="279" customWidth="1"/>
    <col min="13460" max="13460" width="9.42578125" style="279" customWidth="1"/>
    <col min="13461" max="13483" width="9" style="279" customWidth="1"/>
    <col min="13484" max="13486" width="9" style="279"/>
    <col min="13487" max="13497" width="9" style="279" customWidth="1"/>
    <col min="13498" max="13695" width="9" style="279"/>
    <col min="13696" max="13696" width="3.140625" style="279" customWidth="1"/>
    <col min="13697" max="13697" width="4.5703125" style="279" customWidth="1"/>
    <col min="13698" max="13698" width="5.28515625" style="279" customWidth="1"/>
    <col min="13699" max="13699" width="35.5703125" style="279" customWidth="1"/>
    <col min="13700" max="13700" width="25.42578125" style="279" customWidth="1"/>
    <col min="13701" max="13701" width="5.28515625" style="279" customWidth="1"/>
    <col min="13702" max="13702" width="9.85546875" style="279" customWidth="1"/>
    <col min="13703" max="13703" width="14.140625" style="279" customWidth="1"/>
    <col min="13704" max="13704" width="9" style="279" customWidth="1"/>
    <col min="13705" max="13705" width="13.28515625" style="279" customWidth="1"/>
    <col min="13706" max="13706" width="20.140625" style="279" customWidth="1"/>
    <col min="13707" max="13715" width="9" style="279" customWidth="1"/>
    <col min="13716" max="13716" width="9.42578125" style="279" customWidth="1"/>
    <col min="13717" max="13739" width="9" style="279" customWidth="1"/>
    <col min="13740" max="13742" width="9" style="279"/>
    <col min="13743" max="13753" width="9" style="279" customWidth="1"/>
    <col min="13754" max="13951" width="9" style="279"/>
    <col min="13952" max="13952" width="3.140625" style="279" customWidth="1"/>
    <col min="13953" max="13953" width="4.5703125" style="279" customWidth="1"/>
    <col min="13954" max="13954" width="5.28515625" style="279" customWidth="1"/>
    <col min="13955" max="13955" width="35.5703125" style="279" customWidth="1"/>
    <col min="13956" max="13956" width="25.42578125" style="279" customWidth="1"/>
    <col min="13957" max="13957" width="5.28515625" style="279" customWidth="1"/>
    <col min="13958" max="13958" width="9.85546875" style="279" customWidth="1"/>
    <col min="13959" max="13959" width="14.140625" style="279" customWidth="1"/>
    <col min="13960" max="13960" width="9" style="279" customWidth="1"/>
    <col min="13961" max="13961" width="13.28515625" style="279" customWidth="1"/>
    <col min="13962" max="13962" width="20.140625" style="279" customWidth="1"/>
    <col min="13963" max="13971" width="9" style="279" customWidth="1"/>
    <col min="13972" max="13972" width="9.42578125" style="279" customWidth="1"/>
    <col min="13973" max="13995" width="9" style="279" customWidth="1"/>
    <col min="13996" max="13998" width="9" style="279"/>
    <col min="13999" max="14009" width="9" style="279" customWidth="1"/>
    <col min="14010" max="14207" width="9" style="279"/>
    <col min="14208" max="14208" width="3.140625" style="279" customWidth="1"/>
    <col min="14209" max="14209" width="4.5703125" style="279" customWidth="1"/>
    <col min="14210" max="14210" width="5.28515625" style="279" customWidth="1"/>
    <col min="14211" max="14211" width="35.5703125" style="279" customWidth="1"/>
    <col min="14212" max="14212" width="25.42578125" style="279" customWidth="1"/>
    <col min="14213" max="14213" width="5.28515625" style="279" customWidth="1"/>
    <col min="14214" max="14214" width="9.85546875" style="279" customWidth="1"/>
    <col min="14215" max="14215" width="14.140625" style="279" customWidth="1"/>
    <col min="14216" max="14216" width="9" style="279" customWidth="1"/>
    <col min="14217" max="14217" width="13.28515625" style="279" customWidth="1"/>
    <col min="14218" max="14218" width="20.140625" style="279" customWidth="1"/>
    <col min="14219" max="14227" width="9" style="279" customWidth="1"/>
    <col min="14228" max="14228" width="9.42578125" style="279" customWidth="1"/>
    <col min="14229" max="14251" width="9" style="279" customWidth="1"/>
    <col min="14252" max="14254" width="9" style="279"/>
    <col min="14255" max="14265" width="9" style="279" customWidth="1"/>
    <col min="14266" max="14463" width="9" style="279"/>
    <col min="14464" max="14464" width="3.140625" style="279" customWidth="1"/>
    <col min="14465" max="14465" width="4.5703125" style="279" customWidth="1"/>
    <col min="14466" max="14466" width="5.28515625" style="279" customWidth="1"/>
    <col min="14467" max="14467" width="35.5703125" style="279" customWidth="1"/>
    <col min="14468" max="14468" width="25.42578125" style="279" customWidth="1"/>
    <col min="14469" max="14469" width="5.28515625" style="279" customWidth="1"/>
    <col min="14470" max="14470" width="9.85546875" style="279" customWidth="1"/>
    <col min="14471" max="14471" width="14.140625" style="279" customWidth="1"/>
    <col min="14472" max="14472" width="9" style="279" customWidth="1"/>
    <col min="14473" max="14473" width="13.28515625" style="279" customWidth="1"/>
    <col min="14474" max="14474" width="20.140625" style="279" customWidth="1"/>
    <col min="14475" max="14483" width="9" style="279" customWidth="1"/>
    <col min="14484" max="14484" width="9.42578125" style="279" customWidth="1"/>
    <col min="14485" max="14507" width="9" style="279" customWidth="1"/>
    <col min="14508" max="14510" width="9" style="279"/>
    <col min="14511" max="14521" width="9" style="279" customWidth="1"/>
    <col min="14522" max="14719" width="9" style="279"/>
    <col min="14720" max="14720" width="3.140625" style="279" customWidth="1"/>
    <col min="14721" max="14721" width="4.5703125" style="279" customWidth="1"/>
    <col min="14722" max="14722" width="5.28515625" style="279" customWidth="1"/>
    <col min="14723" max="14723" width="35.5703125" style="279" customWidth="1"/>
    <col min="14724" max="14724" width="25.42578125" style="279" customWidth="1"/>
    <col min="14725" max="14725" width="5.28515625" style="279" customWidth="1"/>
    <col min="14726" max="14726" width="9.85546875" style="279" customWidth="1"/>
    <col min="14727" max="14727" width="14.140625" style="279" customWidth="1"/>
    <col min="14728" max="14728" width="9" style="279" customWidth="1"/>
    <col min="14729" max="14729" width="13.28515625" style="279" customWidth="1"/>
    <col min="14730" max="14730" width="20.140625" style="279" customWidth="1"/>
    <col min="14731" max="14739" width="9" style="279" customWidth="1"/>
    <col min="14740" max="14740" width="9.42578125" style="279" customWidth="1"/>
    <col min="14741" max="14763" width="9" style="279" customWidth="1"/>
    <col min="14764" max="14766" width="9" style="279"/>
    <col min="14767" max="14777" width="9" style="279" customWidth="1"/>
    <col min="14778" max="14975" width="9" style="279"/>
    <col min="14976" max="14976" width="3.140625" style="279" customWidth="1"/>
    <col min="14977" max="14977" width="4.5703125" style="279" customWidth="1"/>
    <col min="14978" max="14978" width="5.28515625" style="279" customWidth="1"/>
    <col min="14979" max="14979" width="35.5703125" style="279" customWidth="1"/>
    <col min="14980" max="14980" width="25.42578125" style="279" customWidth="1"/>
    <col min="14981" max="14981" width="5.28515625" style="279" customWidth="1"/>
    <col min="14982" max="14982" width="9.85546875" style="279" customWidth="1"/>
    <col min="14983" max="14983" width="14.140625" style="279" customWidth="1"/>
    <col min="14984" max="14984" width="9" style="279" customWidth="1"/>
    <col min="14985" max="14985" width="13.28515625" style="279" customWidth="1"/>
    <col min="14986" max="14986" width="20.140625" style="279" customWidth="1"/>
    <col min="14987" max="14995" width="9" style="279" customWidth="1"/>
    <col min="14996" max="14996" width="9.42578125" style="279" customWidth="1"/>
    <col min="14997" max="15019" width="9" style="279" customWidth="1"/>
    <col min="15020" max="15022" width="9" style="279"/>
    <col min="15023" max="15033" width="9" style="279" customWidth="1"/>
    <col min="15034" max="15231" width="9" style="279"/>
    <col min="15232" max="15232" width="3.140625" style="279" customWidth="1"/>
    <col min="15233" max="15233" width="4.5703125" style="279" customWidth="1"/>
    <col min="15234" max="15234" width="5.28515625" style="279" customWidth="1"/>
    <col min="15235" max="15235" width="35.5703125" style="279" customWidth="1"/>
    <col min="15236" max="15236" width="25.42578125" style="279" customWidth="1"/>
    <col min="15237" max="15237" width="5.28515625" style="279" customWidth="1"/>
    <col min="15238" max="15238" width="9.85546875" style="279" customWidth="1"/>
    <col min="15239" max="15239" width="14.140625" style="279" customWidth="1"/>
    <col min="15240" max="15240" width="9" style="279" customWidth="1"/>
    <col min="15241" max="15241" width="13.28515625" style="279" customWidth="1"/>
    <col min="15242" max="15242" width="20.140625" style="279" customWidth="1"/>
    <col min="15243" max="15251" width="9" style="279" customWidth="1"/>
    <col min="15252" max="15252" width="9.42578125" style="279" customWidth="1"/>
    <col min="15253" max="15275" width="9" style="279" customWidth="1"/>
    <col min="15276" max="15278" width="9" style="279"/>
    <col min="15279" max="15289" width="9" style="279" customWidth="1"/>
    <col min="15290" max="15487" width="9" style="279"/>
    <col min="15488" max="15488" width="3.140625" style="279" customWidth="1"/>
    <col min="15489" max="15489" width="4.5703125" style="279" customWidth="1"/>
    <col min="15490" max="15490" width="5.28515625" style="279" customWidth="1"/>
    <col min="15491" max="15491" width="35.5703125" style="279" customWidth="1"/>
    <col min="15492" max="15492" width="25.42578125" style="279" customWidth="1"/>
    <col min="15493" max="15493" width="5.28515625" style="279" customWidth="1"/>
    <col min="15494" max="15494" width="9.85546875" style="279" customWidth="1"/>
    <col min="15495" max="15495" width="14.140625" style="279" customWidth="1"/>
    <col min="15496" max="15496" width="9" style="279" customWidth="1"/>
    <col min="15497" max="15497" width="13.28515625" style="279" customWidth="1"/>
    <col min="15498" max="15498" width="20.140625" style="279" customWidth="1"/>
    <col min="15499" max="15507" width="9" style="279" customWidth="1"/>
    <col min="15508" max="15508" width="9.42578125" style="279" customWidth="1"/>
    <col min="15509" max="15531" width="9" style="279" customWidth="1"/>
    <col min="15532" max="15534" width="9" style="279"/>
    <col min="15535" max="15545" width="9" style="279" customWidth="1"/>
    <col min="15546" max="15743" width="9" style="279"/>
    <col min="15744" max="15744" width="3.140625" style="279" customWidth="1"/>
    <col min="15745" max="15745" width="4.5703125" style="279" customWidth="1"/>
    <col min="15746" max="15746" width="5.28515625" style="279" customWidth="1"/>
    <col min="15747" max="15747" width="35.5703125" style="279" customWidth="1"/>
    <col min="15748" max="15748" width="25.42578125" style="279" customWidth="1"/>
    <col min="15749" max="15749" width="5.28515625" style="279" customWidth="1"/>
    <col min="15750" max="15750" width="9.85546875" style="279" customWidth="1"/>
    <col min="15751" max="15751" width="14.140625" style="279" customWidth="1"/>
    <col min="15752" max="15752" width="9" style="279" customWidth="1"/>
    <col min="15753" max="15753" width="13.28515625" style="279" customWidth="1"/>
    <col min="15754" max="15754" width="20.140625" style="279" customWidth="1"/>
    <col min="15755" max="15763" width="9" style="279" customWidth="1"/>
    <col min="15764" max="15764" width="9.42578125" style="279" customWidth="1"/>
    <col min="15765" max="15787" width="9" style="279" customWidth="1"/>
    <col min="15788" max="15790" width="9" style="279"/>
    <col min="15791" max="15801" width="9" style="279" customWidth="1"/>
    <col min="15802" max="15999" width="9" style="279"/>
    <col min="16000" max="16000" width="3.140625" style="279" customWidth="1"/>
    <col min="16001" max="16001" width="4.5703125" style="279" customWidth="1"/>
    <col min="16002" max="16002" width="5.28515625" style="279" customWidth="1"/>
    <col min="16003" max="16003" width="35.5703125" style="279" customWidth="1"/>
    <col min="16004" max="16004" width="25.42578125" style="279" customWidth="1"/>
    <col min="16005" max="16005" width="5.28515625" style="279" customWidth="1"/>
    <col min="16006" max="16006" width="9.85546875" style="279" customWidth="1"/>
    <col min="16007" max="16007" width="14.140625" style="279" customWidth="1"/>
    <col min="16008" max="16008" width="9" style="279" customWidth="1"/>
    <col min="16009" max="16009" width="13.28515625" style="279" customWidth="1"/>
    <col min="16010" max="16010" width="20.140625" style="279" customWidth="1"/>
    <col min="16011" max="16019" width="9" style="279" customWidth="1"/>
    <col min="16020" max="16020" width="9.42578125" style="279" customWidth="1"/>
    <col min="16021" max="16043" width="9" style="279" customWidth="1"/>
    <col min="16044" max="16046" width="9" style="279"/>
    <col min="16047" max="16057" width="9" style="279" customWidth="1"/>
    <col min="16058" max="16384" width="9" style="279"/>
  </cols>
  <sheetData>
    <row r="1" spans="1:10">
      <c r="A1" s="278"/>
      <c r="B1" s="278"/>
      <c r="C1" s="278"/>
      <c r="D1" s="278" t="s">
        <v>438</v>
      </c>
      <c r="E1" s="278"/>
      <c r="F1" s="278"/>
      <c r="G1" s="278"/>
      <c r="H1" s="278"/>
      <c r="I1" s="278"/>
      <c r="J1" s="278"/>
    </row>
    <row r="2" spans="1:10">
      <c r="A2" s="278"/>
      <c r="B2" s="280"/>
      <c r="C2" s="280"/>
      <c r="D2" s="280"/>
      <c r="E2" s="280"/>
      <c r="F2" s="280"/>
      <c r="G2" s="280"/>
      <c r="H2" s="280"/>
      <c r="I2" s="280"/>
      <c r="J2" s="280"/>
    </row>
    <row r="3" spans="1:10">
      <c r="A3" s="280"/>
      <c r="B3" s="278" t="s">
        <v>439</v>
      </c>
      <c r="C3" s="280"/>
      <c r="D3" s="281" t="s">
        <v>440</v>
      </c>
      <c r="E3" s="281"/>
      <c r="F3" s="281"/>
      <c r="G3" s="281"/>
      <c r="H3" s="281"/>
      <c r="I3" s="281"/>
      <c r="J3" s="281"/>
    </row>
    <row r="4" spans="1:10" s="282" customFormat="1">
      <c r="A4" s="281"/>
      <c r="B4" s="278"/>
      <c r="C4" s="281"/>
      <c r="D4" s="281"/>
      <c r="E4" s="281"/>
      <c r="F4" s="281"/>
      <c r="G4" s="281"/>
      <c r="H4" s="281"/>
      <c r="I4" s="281"/>
      <c r="J4" s="281"/>
    </row>
    <row r="5" spans="1:10" s="282" customFormat="1">
      <c r="A5" s="281"/>
      <c r="B5" s="278" t="s">
        <v>441</v>
      </c>
      <c r="C5" s="281"/>
      <c r="D5" s="281" t="s">
        <v>514</v>
      </c>
      <c r="E5" s="281"/>
      <c r="F5" s="281"/>
      <c r="G5" s="281"/>
      <c r="H5" s="281"/>
      <c r="I5" s="281"/>
      <c r="J5" s="281"/>
    </row>
    <row r="6" spans="1:10" s="282" customFormat="1">
      <c r="A6" s="281"/>
      <c r="B6" s="278" t="s">
        <v>443</v>
      </c>
      <c r="C6" s="281"/>
      <c r="D6" s="281" t="s">
        <v>444</v>
      </c>
      <c r="E6" s="281"/>
      <c r="F6" s="281"/>
      <c r="G6" s="281"/>
      <c r="H6" s="281"/>
      <c r="I6" s="281"/>
      <c r="J6" s="281"/>
    </row>
    <row r="7" spans="1:10" s="282" customFormat="1">
      <c r="A7" s="281"/>
      <c r="B7" s="278" t="s">
        <v>445</v>
      </c>
      <c r="C7" s="281"/>
      <c r="D7" s="281" t="s">
        <v>446</v>
      </c>
      <c r="E7" s="281"/>
      <c r="F7" s="281"/>
      <c r="G7" s="281"/>
      <c r="H7" s="281"/>
      <c r="I7" s="281"/>
      <c r="J7" s="281"/>
    </row>
    <row r="8" spans="1:10" s="282" customFormat="1">
      <c r="A8" s="281"/>
      <c r="B8" s="278" t="s">
        <v>447</v>
      </c>
      <c r="C8" s="281"/>
      <c r="D8" s="281" t="s">
        <v>446</v>
      </c>
      <c r="E8" s="281"/>
      <c r="F8" s="281"/>
      <c r="G8" s="281"/>
      <c r="H8" s="281"/>
      <c r="I8" s="281"/>
      <c r="J8" s="281"/>
    </row>
    <row r="9" spans="1:10" s="282" customFormat="1">
      <c r="A9" s="281"/>
      <c r="B9" s="278" t="s">
        <v>448</v>
      </c>
      <c r="C9" s="281"/>
      <c r="D9" s="278" t="s">
        <v>449</v>
      </c>
      <c r="E9" s="281"/>
      <c r="F9" s="281"/>
      <c r="G9" s="281"/>
      <c r="H9" s="281"/>
      <c r="I9" s="281"/>
      <c r="J9" s="281"/>
    </row>
    <row r="10" spans="1:10" s="282" customFormat="1">
      <c r="A10" s="281"/>
      <c r="B10" s="281"/>
      <c r="C10" s="281"/>
      <c r="D10" s="278"/>
      <c r="E10" s="281"/>
      <c r="F10" s="281"/>
      <c r="G10" s="281"/>
      <c r="H10" s="281"/>
      <c r="I10" s="281"/>
      <c r="J10" s="281"/>
    </row>
    <row r="11" spans="1:10" s="284" customFormat="1">
      <c r="A11" s="283"/>
      <c r="B11" s="283"/>
      <c r="C11" s="398"/>
      <c r="D11" s="398"/>
      <c r="E11" s="398"/>
      <c r="F11" s="398"/>
      <c r="G11" s="398"/>
      <c r="H11" s="398"/>
      <c r="I11" s="398"/>
      <c r="J11" s="398"/>
    </row>
    <row r="12" spans="1:10" s="282" customFormat="1">
      <c r="A12" s="281"/>
      <c r="B12" s="281"/>
      <c r="C12" s="281"/>
      <c r="D12" s="281"/>
      <c r="E12" s="281"/>
      <c r="F12" s="281"/>
      <c r="G12" s="281"/>
      <c r="H12" s="281"/>
      <c r="I12" s="281"/>
      <c r="J12" s="281"/>
    </row>
    <row r="13" spans="1:10" s="287" customFormat="1">
      <c r="A13" s="278"/>
      <c r="B13" s="285" t="s">
        <v>450</v>
      </c>
      <c r="C13" s="278"/>
      <c r="D13" s="286">
        <f>J28</f>
        <v>0</v>
      </c>
      <c r="E13" s="278"/>
      <c r="F13" s="278"/>
      <c r="G13" s="278"/>
      <c r="H13" s="396"/>
      <c r="I13" s="396"/>
      <c r="J13" s="396"/>
    </row>
    <row r="14" spans="1:10" s="282" customFormat="1">
      <c r="A14" s="281"/>
      <c r="B14" s="281"/>
      <c r="C14" s="281"/>
      <c r="D14" s="281"/>
      <c r="E14" s="281"/>
      <c r="F14" s="281"/>
      <c r="G14" s="281"/>
      <c r="H14" s="281"/>
      <c r="I14" s="281"/>
      <c r="J14" s="281"/>
    </row>
    <row r="15" spans="1:10">
      <c r="A15" s="280"/>
      <c r="B15" s="280"/>
      <c r="C15" s="280"/>
      <c r="D15" s="280"/>
      <c r="E15" s="280"/>
      <c r="F15" s="280"/>
      <c r="G15" s="280"/>
      <c r="H15" s="280"/>
      <c r="I15" s="280"/>
      <c r="J15" s="280"/>
    </row>
    <row r="16" spans="1:10">
      <c r="A16" s="280"/>
      <c r="B16" s="280"/>
      <c r="C16" s="280"/>
      <c r="D16" s="280"/>
      <c r="E16" s="280"/>
      <c r="F16" s="280"/>
      <c r="G16" s="280"/>
      <c r="H16" s="280"/>
      <c r="I16" s="280"/>
      <c r="J16" s="280"/>
    </row>
    <row r="17" spans="1:10">
      <c r="A17" s="280"/>
      <c r="B17" s="280"/>
      <c r="C17" s="280"/>
      <c r="D17" s="280"/>
      <c r="E17" s="280"/>
      <c r="F17" s="280"/>
      <c r="G17" s="280"/>
      <c r="H17" s="280"/>
      <c r="I17" s="280"/>
      <c r="J17" s="280"/>
    </row>
    <row r="18" spans="1:10" s="282" customFormat="1">
      <c r="A18" s="281"/>
      <c r="B18" s="281"/>
      <c r="C18" s="281"/>
      <c r="D18" s="281"/>
      <c r="E18" s="281"/>
      <c r="F18" s="281"/>
      <c r="G18" s="281"/>
      <c r="H18" s="281"/>
      <c r="I18" s="281"/>
      <c r="J18" s="281"/>
    </row>
    <row r="19" spans="1:10" s="282" customFormat="1">
      <c r="A19" s="278"/>
      <c r="B19" s="278"/>
      <c r="C19" s="278"/>
      <c r="D19" s="278" t="s">
        <v>451</v>
      </c>
      <c r="E19" s="278"/>
      <c r="F19" s="278"/>
      <c r="G19" s="278"/>
      <c r="H19" s="278"/>
      <c r="I19" s="278"/>
      <c r="J19" s="278"/>
    </row>
    <row r="20" spans="1:10" s="282" customFormat="1">
      <c r="A20" s="278"/>
      <c r="B20" s="281"/>
      <c r="C20" s="281"/>
      <c r="D20" s="281"/>
      <c r="E20" s="281"/>
      <c r="F20" s="281"/>
      <c r="G20" s="281"/>
      <c r="H20" s="281"/>
      <c r="I20" s="281"/>
      <c r="J20" s="281"/>
    </row>
    <row r="21" spans="1:10" s="282" customFormat="1">
      <c r="A21" s="278"/>
      <c r="B21" s="278" t="s">
        <v>439</v>
      </c>
      <c r="C21" s="281"/>
      <c r="D21" s="281" t="str">
        <f>D3</f>
        <v>Stavební úpravy fitness na učebnu s příslušenstvím</v>
      </c>
      <c r="E21" s="281"/>
      <c r="F21" s="281"/>
      <c r="G21" s="281"/>
      <c r="H21" s="281"/>
      <c r="I21" s="281"/>
      <c r="J21" s="281"/>
    </row>
    <row r="22" spans="1:10" s="282" customFormat="1">
      <c r="A22" s="278"/>
      <c r="B22" s="278"/>
      <c r="C22" s="281"/>
      <c r="D22" s="281"/>
      <c r="E22" s="281"/>
      <c r="F22" s="281"/>
      <c r="G22" s="281"/>
      <c r="H22" s="281"/>
      <c r="I22" s="281"/>
      <c r="J22" s="281"/>
    </row>
    <row r="23" spans="1:10" s="282" customFormat="1">
      <c r="A23" s="278"/>
      <c r="B23" s="278" t="s">
        <v>441</v>
      </c>
      <c r="C23" s="281"/>
      <c r="D23" s="281" t="str">
        <f t="shared" ref="D23:D26" si="0">D5</f>
        <v>Elektroinstalace slaboproud</v>
      </c>
      <c r="E23" s="281"/>
      <c r="F23" s="281"/>
      <c r="G23" s="281"/>
      <c r="H23" s="281"/>
      <c r="I23" s="281"/>
      <c r="J23" s="281"/>
    </row>
    <row r="24" spans="1:10" s="282" customFormat="1">
      <c r="A24" s="278"/>
      <c r="B24" s="278" t="s">
        <v>443</v>
      </c>
      <c r="C24" s="281"/>
      <c r="D24" s="281" t="str">
        <f t="shared" si="0"/>
        <v>Šantrochova 1800/2, Praha 6</v>
      </c>
      <c r="E24" s="281"/>
      <c r="F24" s="281"/>
      <c r="G24" s="281"/>
      <c r="H24" s="281"/>
      <c r="I24" s="281"/>
      <c r="J24" s="281"/>
    </row>
    <row r="25" spans="1:10" s="282" customFormat="1">
      <c r="A25" s="278"/>
      <c r="B25" s="278" t="s">
        <v>445</v>
      </c>
      <c r="C25" s="281"/>
      <c r="D25" s="281" t="str">
        <f t="shared" si="0"/>
        <v>Jiří Flosman</v>
      </c>
      <c r="E25" s="281"/>
      <c r="F25" s="281"/>
      <c r="G25" s="281"/>
      <c r="H25" s="281"/>
      <c r="I25" s="281"/>
      <c r="J25" s="281"/>
    </row>
    <row r="26" spans="1:10" s="282" customFormat="1">
      <c r="A26" s="278"/>
      <c r="B26" s="278" t="s">
        <v>447</v>
      </c>
      <c r="C26" s="281"/>
      <c r="D26" s="281" t="str">
        <f t="shared" si="0"/>
        <v>Jiří Flosman</v>
      </c>
      <c r="E26" s="281"/>
      <c r="F26" s="281"/>
      <c r="G26" s="281"/>
      <c r="H26" s="281"/>
      <c r="I26" s="281"/>
      <c r="J26" s="281"/>
    </row>
    <row r="27" spans="1:10" s="282" customFormat="1">
      <c r="A27" s="281"/>
      <c r="B27" s="281"/>
      <c r="C27" s="281"/>
      <c r="D27" s="278"/>
      <c r="E27" s="281"/>
      <c r="F27" s="281"/>
      <c r="G27" s="281"/>
      <c r="H27" s="278"/>
      <c r="I27" s="281"/>
      <c r="J27" s="278"/>
    </row>
    <row r="28" spans="1:10" s="282" customFormat="1">
      <c r="A28" s="278"/>
      <c r="B28" s="285" t="s">
        <v>452</v>
      </c>
      <c r="C28" s="281"/>
      <c r="D28" s="281"/>
      <c r="E28" s="281"/>
      <c r="F28" s="281"/>
      <c r="G28" s="281"/>
      <c r="H28" s="281"/>
      <c r="I28" s="281"/>
      <c r="J28" s="288">
        <f>SUM(J29:J32)</f>
        <v>0</v>
      </c>
    </row>
    <row r="29" spans="1:10" s="282" customFormat="1">
      <c r="A29" s="281"/>
      <c r="B29" s="278" t="str">
        <f>A45</f>
        <v>Strukturovaná kabeláž</v>
      </c>
      <c r="C29" s="278"/>
      <c r="D29" s="281"/>
      <c r="E29" s="281"/>
      <c r="F29" s="281"/>
      <c r="G29" s="281"/>
      <c r="H29" s="281"/>
      <c r="I29" s="281"/>
      <c r="J29" s="286">
        <f>J45</f>
        <v>0</v>
      </c>
    </row>
    <row r="30" spans="1:10" s="282" customFormat="1">
      <c r="A30" s="281"/>
      <c r="B30" s="278" t="str">
        <f>A56</f>
        <v xml:space="preserve">EZS </v>
      </c>
      <c r="C30" s="278"/>
      <c r="D30" s="281"/>
      <c r="E30" s="281"/>
      <c r="F30" s="281"/>
      <c r="G30" s="281"/>
      <c r="H30" s="281"/>
      <c r="I30" s="281"/>
      <c r="J30" s="286">
        <f>J56</f>
        <v>0</v>
      </c>
    </row>
    <row r="31" spans="1:10" s="282" customFormat="1">
      <c r="A31" s="281"/>
      <c r="B31" s="278" t="str">
        <f>A62</f>
        <v>Rozhlas a školní zvonek</v>
      </c>
      <c r="C31" s="278"/>
      <c r="D31" s="281"/>
      <c r="E31" s="281"/>
      <c r="F31" s="281"/>
      <c r="G31" s="281"/>
      <c r="H31" s="281"/>
      <c r="I31" s="281"/>
      <c r="J31" s="286">
        <f>J62</f>
        <v>0</v>
      </c>
    </row>
    <row r="32" spans="1:10" s="282" customFormat="1">
      <c r="A32" s="281"/>
      <c r="B32" s="278" t="str">
        <f>A69</f>
        <v>Montážní práce elektro</v>
      </c>
      <c r="C32" s="278"/>
      <c r="D32" s="281"/>
      <c r="E32" s="281"/>
      <c r="F32" s="281"/>
      <c r="G32" s="281"/>
      <c r="H32" s="281"/>
      <c r="I32" s="281"/>
      <c r="J32" s="286">
        <f>J69</f>
        <v>0</v>
      </c>
    </row>
    <row r="33" spans="1:10" s="282" customFormat="1">
      <c r="A33" s="281"/>
      <c r="B33" s="278"/>
      <c r="C33" s="278"/>
      <c r="D33" s="281"/>
      <c r="E33" s="281"/>
      <c r="F33" s="281"/>
      <c r="G33" s="281"/>
      <c r="H33" s="281"/>
      <c r="I33" s="281"/>
      <c r="J33" s="289"/>
    </row>
    <row r="34" spans="1:10">
      <c r="A34" s="280"/>
      <c r="B34" s="280"/>
      <c r="C34" s="280"/>
      <c r="D34" s="280"/>
      <c r="E34" s="280"/>
      <c r="F34" s="280"/>
      <c r="G34" s="280"/>
      <c r="H34" s="280"/>
      <c r="I34" s="280"/>
      <c r="J34" s="280"/>
    </row>
    <row r="35" spans="1:10" s="282" customFormat="1">
      <c r="A35" s="281"/>
      <c r="B35" s="281"/>
      <c r="C35" s="281"/>
      <c r="D35" s="281"/>
      <c r="E35" s="281"/>
      <c r="F35" s="281"/>
      <c r="G35" s="281"/>
      <c r="H35" s="281"/>
      <c r="I35" s="281"/>
      <c r="J35" s="281"/>
    </row>
    <row r="36" spans="1:10" s="282" customFormat="1">
      <c r="A36" s="278"/>
      <c r="B36" s="278"/>
      <c r="C36" s="278"/>
      <c r="D36" s="278" t="s">
        <v>453</v>
      </c>
      <c r="E36" s="278"/>
      <c r="F36" s="278"/>
      <c r="G36" s="278"/>
      <c r="H36" s="278"/>
      <c r="I36" s="278"/>
      <c r="J36" s="278"/>
    </row>
    <row r="37" spans="1:10" s="282" customFormat="1">
      <c r="A37" s="278"/>
      <c r="B37" s="278" t="s">
        <v>439</v>
      </c>
      <c r="C37" s="281"/>
      <c r="D37" s="281" t="str">
        <f>D21</f>
        <v>Stavební úpravy fitness na učebnu s příslušenstvím</v>
      </c>
      <c r="E37" s="281"/>
      <c r="F37" s="281"/>
      <c r="G37" s="281"/>
      <c r="H37" s="281"/>
      <c r="I37" s="281"/>
      <c r="J37" s="281"/>
    </row>
    <row r="38" spans="1:10" s="282" customFormat="1">
      <c r="A38" s="278"/>
      <c r="B38" s="278" t="s">
        <v>441</v>
      </c>
      <c r="C38" s="281"/>
      <c r="D38" s="281" t="str">
        <f>D23</f>
        <v>Elektroinstalace slaboproud</v>
      </c>
      <c r="E38" s="281"/>
      <c r="F38" s="281"/>
      <c r="G38" s="281"/>
      <c r="H38" s="281"/>
      <c r="I38" s="281"/>
      <c r="J38" s="281"/>
    </row>
    <row r="39" spans="1:10" s="282" customFormat="1">
      <c r="A39" s="278"/>
      <c r="B39" s="278" t="s">
        <v>443</v>
      </c>
      <c r="C39" s="281"/>
      <c r="D39" s="281" t="str">
        <f>D24</f>
        <v>Šantrochova 1800/2, Praha 6</v>
      </c>
      <c r="E39" s="281"/>
      <c r="F39" s="281"/>
      <c r="G39" s="281"/>
      <c r="H39" s="281"/>
      <c r="I39" s="281"/>
      <c r="J39" s="281"/>
    </row>
    <row r="40" spans="1:10" s="282" customFormat="1">
      <c r="A40" s="278"/>
      <c r="B40" s="278" t="s">
        <v>445</v>
      </c>
      <c r="C40" s="281"/>
      <c r="D40" s="281" t="str">
        <f>D25</f>
        <v>Jiří Flosman</v>
      </c>
      <c r="E40" s="281"/>
      <c r="F40" s="281"/>
      <c r="G40" s="281"/>
      <c r="H40" s="281"/>
      <c r="I40" s="281"/>
      <c r="J40" s="281"/>
    </row>
    <row r="41" spans="1:10" s="282" customFormat="1">
      <c r="A41" s="278"/>
      <c r="B41" s="278" t="s">
        <v>447</v>
      </c>
      <c r="C41" s="281"/>
      <c r="D41" s="281" t="str">
        <f>D26</f>
        <v>Jiří Flosman</v>
      </c>
      <c r="E41" s="281"/>
      <c r="F41" s="281"/>
      <c r="G41" s="281"/>
      <c r="H41" s="281"/>
      <c r="I41" s="281"/>
      <c r="J41" s="281"/>
    </row>
    <row r="42" spans="1:10" s="282" customFormat="1">
      <c r="A42" s="278"/>
      <c r="B42" s="278" t="s">
        <v>454</v>
      </c>
      <c r="C42" s="281"/>
      <c r="D42" s="285"/>
      <c r="E42" s="281"/>
      <c r="F42" s="281"/>
      <c r="G42" s="281"/>
      <c r="H42" s="399"/>
      <c r="I42" s="399"/>
      <c r="J42" s="399"/>
    </row>
    <row r="43" spans="1:10" s="282" customFormat="1">
      <c r="A43" s="278"/>
      <c r="B43" s="278" t="s">
        <v>452</v>
      </c>
      <c r="C43" s="281"/>
      <c r="D43" s="281"/>
      <c r="E43" s="281"/>
      <c r="F43" s="281"/>
      <c r="G43" s="281"/>
      <c r="H43" s="281"/>
      <c r="I43" s="281"/>
      <c r="J43" s="290">
        <f>J45+J56+J62+J69</f>
        <v>0</v>
      </c>
    </row>
    <row r="44" spans="1:10" s="278" customFormat="1" ht="25.5">
      <c r="A44" s="278" t="s">
        <v>455</v>
      </c>
      <c r="B44" s="278" t="s">
        <v>456</v>
      </c>
      <c r="C44" s="291" t="s">
        <v>457</v>
      </c>
      <c r="D44" s="292" t="s">
        <v>458</v>
      </c>
      <c r="E44" s="292" t="s">
        <v>459</v>
      </c>
      <c r="F44" s="293" t="s">
        <v>130</v>
      </c>
      <c r="G44" s="396" t="s">
        <v>460</v>
      </c>
      <c r="H44" s="396"/>
      <c r="I44" s="278" t="s">
        <v>461</v>
      </c>
      <c r="J44" s="292" t="s">
        <v>462</v>
      </c>
    </row>
    <row r="45" spans="1:10" s="297" customFormat="1">
      <c r="A45" s="294" t="s">
        <v>515</v>
      </c>
      <c r="B45" s="294"/>
      <c r="C45" s="295"/>
      <c r="D45" s="295"/>
      <c r="E45" s="295"/>
      <c r="F45" s="295"/>
      <c r="G45" s="305"/>
      <c r="H45" s="305"/>
      <c r="I45" s="305"/>
      <c r="J45" s="296">
        <f>SUM(J46:J55)</f>
        <v>0</v>
      </c>
    </row>
    <row r="46" spans="1:10" s="298" customFormat="1" ht="12">
      <c r="A46" s="298">
        <v>1</v>
      </c>
      <c r="B46" s="298" t="s">
        <v>464</v>
      </c>
      <c r="C46" s="299" t="s">
        <v>516</v>
      </c>
      <c r="D46" s="300"/>
      <c r="E46" s="300" t="s">
        <v>130</v>
      </c>
      <c r="F46" s="301">
        <v>1</v>
      </c>
      <c r="G46" s="306"/>
      <c r="H46" s="306"/>
      <c r="I46" s="307"/>
      <c r="J46" s="302">
        <f t="shared" ref="J46:J55" si="1">(F46*G46)+(F46*I46)</f>
        <v>0</v>
      </c>
    </row>
    <row r="47" spans="1:10" s="298" customFormat="1" ht="12">
      <c r="A47" s="298">
        <v>2</v>
      </c>
      <c r="B47" s="298" t="s">
        <v>464</v>
      </c>
      <c r="C47" s="299" t="s">
        <v>517</v>
      </c>
      <c r="D47" s="300"/>
      <c r="E47" s="300" t="s">
        <v>130</v>
      </c>
      <c r="F47" s="301">
        <v>5</v>
      </c>
      <c r="G47" s="306"/>
      <c r="H47" s="306"/>
      <c r="I47" s="307"/>
      <c r="J47" s="302">
        <f t="shared" si="1"/>
        <v>0</v>
      </c>
    </row>
    <row r="48" spans="1:10" s="298" customFormat="1" ht="12">
      <c r="A48" s="298">
        <v>3</v>
      </c>
      <c r="B48" s="298" t="s">
        <v>464</v>
      </c>
      <c r="C48" s="299" t="s">
        <v>518</v>
      </c>
      <c r="D48" s="300"/>
      <c r="E48" s="300" t="s">
        <v>130</v>
      </c>
      <c r="F48" s="301">
        <v>3</v>
      </c>
      <c r="G48" s="306"/>
      <c r="H48" s="306"/>
      <c r="I48" s="307"/>
      <c r="J48" s="302">
        <f t="shared" si="1"/>
        <v>0</v>
      </c>
    </row>
    <row r="49" spans="1:10" s="298" customFormat="1" ht="12">
      <c r="A49" s="298">
        <v>4</v>
      </c>
      <c r="B49" s="298" t="s">
        <v>464</v>
      </c>
      <c r="C49" s="299" t="s">
        <v>519</v>
      </c>
      <c r="D49" s="300"/>
      <c r="E49" s="300" t="s">
        <v>130</v>
      </c>
      <c r="F49" s="301">
        <v>1</v>
      </c>
      <c r="G49" s="306"/>
      <c r="H49" s="306"/>
      <c r="I49" s="307"/>
      <c r="J49" s="302">
        <f t="shared" si="1"/>
        <v>0</v>
      </c>
    </row>
    <row r="50" spans="1:10" s="298" customFormat="1" ht="36">
      <c r="A50" s="298">
        <v>5</v>
      </c>
      <c r="B50" s="298" t="s">
        <v>464</v>
      </c>
      <c r="C50" s="299" t="s">
        <v>520</v>
      </c>
      <c r="D50" s="300" t="s">
        <v>521</v>
      </c>
      <c r="E50" s="300" t="s">
        <v>130</v>
      </c>
      <c r="F50" s="301">
        <v>1</v>
      </c>
      <c r="G50" s="306"/>
      <c r="H50" s="306"/>
      <c r="I50" s="307"/>
      <c r="J50" s="302">
        <f t="shared" si="1"/>
        <v>0</v>
      </c>
    </row>
    <row r="51" spans="1:10" s="298" customFormat="1" ht="12">
      <c r="A51" s="298">
        <v>6</v>
      </c>
      <c r="B51" s="298" t="s">
        <v>464</v>
      </c>
      <c r="C51" s="299" t="s">
        <v>522</v>
      </c>
      <c r="D51" s="300"/>
      <c r="E51" s="300" t="s">
        <v>130</v>
      </c>
      <c r="F51" s="301">
        <v>14</v>
      </c>
      <c r="G51" s="306"/>
      <c r="H51" s="306"/>
      <c r="I51" s="307"/>
      <c r="J51" s="302">
        <f t="shared" si="1"/>
        <v>0</v>
      </c>
    </row>
    <row r="52" spans="1:10" s="298" customFormat="1" ht="12">
      <c r="A52" s="298">
        <v>7</v>
      </c>
      <c r="B52" s="298" t="s">
        <v>464</v>
      </c>
      <c r="C52" s="299" t="s">
        <v>523</v>
      </c>
      <c r="D52" s="300"/>
      <c r="E52" s="300" t="s">
        <v>130</v>
      </c>
      <c r="F52" s="301">
        <v>1</v>
      </c>
      <c r="G52" s="306"/>
      <c r="H52" s="306"/>
      <c r="I52" s="307"/>
      <c r="J52" s="302">
        <f t="shared" si="1"/>
        <v>0</v>
      </c>
    </row>
    <row r="53" spans="1:10" s="298" customFormat="1" ht="12">
      <c r="A53" s="298">
        <v>8</v>
      </c>
      <c r="B53" s="298" t="s">
        <v>464</v>
      </c>
      <c r="C53" s="299" t="s">
        <v>524</v>
      </c>
      <c r="D53" s="300"/>
      <c r="E53" s="300" t="s">
        <v>487</v>
      </c>
      <c r="F53" s="301">
        <v>14</v>
      </c>
      <c r="G53" s="306"/>
      <c r="H53" s="306"/>
      <c r="I53" s="307"/>
      <c r="J53" s="302">
        <f t="shared" si="1"/>
        <v>0</v>
      </c>
    </row>
    <row r="54" spans="1:10" s="298" customFormat="1" ht="12">
      <c r="A54" s="298">
        <v>9</v>
      </c>
      <c r="B54" s="298" t="s">
        <v>464</v>
      </c>
      <c r="C54" s="299" t="s">
        <v>525</v>
      </c>
      <c r="D54" s="300"/>
      <c r="E54" s="300" t="s">
        <v>6</v>
      </c>
      <c r="F54" s="301">
        <v>200</v>
      </c>
      <c r="G54" s="306"/>
      <c r="H54" s="306"/>
      <c r="I54" s="307"/>
      <c r="J54" s="302">
        <f t="shared" si="1"/>
        <v>0</v>
      </c>
    </row>
    <row r="55" spans="1:10" s="298" customFormat="1" ht="12">
      <c r="A55" s="298">
        <v>10</v>
      </c>
      <c r="B55" s="298" t="s">
        <v>464</v>
      </c>
      <c r="C55" s="299" t="s">
        <v>526</v>
      </c>
      <c r="D55" s="300"/>
      <c r="E55" s="300" t="s">
        <v>487</v>
      </c>
      <c r="F55" s="301">
        <v>1</v>
      </c>
      <c r="G55" s="306"/>
      <c r="H55" s="306"/>
      <c r="I55" s="307"/>
      <c r="J55" s="302">
        <f t="shared" si="1"/>
        <v>0</v>
      </c>
    </row>
    <row r="56" spans="1:10" s="297" customFormat="1">
      <c r="A56" s="294" t="s">
        <v>527</v>
      </c>
      <c r="B56" s="294"/>
      <c r="C56" s="295"/>
      <c r="D56" s="295"/>
      <c r="E56" s="295"/>
      <c r="F56" s="295"/>
      <c r="G56" s="305"/>
      <c r="H56" s="305"/>
      <c r="I56" s="305"/>
      <c r="J56" s="296">
        <f>SUM(J57:J61)</f>
        <v>0</v>
      </c>
    </row>
    <row r="57" spans="1:10" s="298" customFormat="1" ht="12">
      <c r="A57" s="298">
        <v>11</v>
      </c>
      <c r="B57" s="298" t="s">
        <v>505</v>
      </c>
      <c r="C57" s="299" t="s">
        <v>528</v>
      </c>
      <c r="D57" s="300"/>
      <c r="E57" s="300" t="s">
        <v>130</v>
      </c>
      <c r="F57" s="301">
        <v>1</v>
      </c>
      <c r="G57" s="306"/>
      <c r="H57" s="306"/>
      <c r="I57" s="307"/>
      <c r="J57" s="302">
        <f t="shared" ref="J57:J61" si="2">(F57*G57)+(F57*I57)</f>
        <v>0</v>
      </c>
    </row>
    <row r="58" spans="1:10" s="298" customFormat="1" ht="12">
      <c r="A58" s="298">
        <v>12</v>
      </c>
      <c r="B58" s="298" t="s">
        <v>505</v>
      </c>
      <c r="C58" s="299" t="s">
        <v>529</v>
      </c>
      <c r="D58" s="300"/>
      <c r="E58" s="300" t="s">
        <v>130</v>
      </c>
      <c r="F58" s="301">
        <v>2</v>
      </c>
      <c r="G58" s="306"/>
      <c r="H58" s="306"/>
      <c r="I58" s="307"/>
      <c r="J58" s="302">
        <f t="shared" si="2"/>
        <v>0</v>
      </c>
    </row>
    <row r="59" spans="1:10" s="298" customFormat="1" ht="12">
      <c r="A59" s="298">
        <v>13</v>
      </c>
      <c r="B59" s="298" t="s">
        <v>464</v>
      </c>
      <c r="C59" s="299" t="s">
        <v>530</v>
      </c>
      <c r="D59" s="300"/>
      <c r="E59" s="300" t="s">
        <v>6</v>
      </c>
      <c r="F59" s="301">
        <v>60</v>
      </c>
      <c r="G59" s="306"/>
      <c r="H59" s="306"/>
      <c r="I59" s="307"/>
      <c r="J59" s="302">
        <f t="shared" si="2"/>
        <v>0</v>
      </c>
    </row>
    <row r="60" spans="1:10" s="298" customFormat="1" ht="12">
      <c r="A60" s="298">
        <v>14</v>
      </c>
      <c r="B60" s="298" t="s">
        <v>464</v>
      </c>
      <c r="C60" s="299" t="s">
        <v>525</v>
      </c>
      <c r="D60" s="300"/>
      <c r="E60" s="300" t="s">
        <v>6</v>
      </c>
      <c r="F60" s="301">
        <v>120</v>
      </c>
      <c r="G60" s="306"/>
      <c r="H60" s="306"/>
      <c r="I60" s="307"/>
      <c r="J60" s="302">
        <f t="shared" si="2"/>
        <v>0</v>
      </c>
    </row>
    <row r="61" spans="1:10" s="298" customFormat="1" ht="12">
      <c r="A61" s="298">
        <v>15</v>
      </c>
      <c r="B61" s="298" t="s">
        <v>464</v>
      </c>
      <c r="C61" s="299" t="s">
        <v>531</v>
      </c>
      <c r="D61" s="300"/>
      <c r="E61" s="300" t="s">
        <v>6</v>
      </c>
      <c r="F61" s="301">
        <v>120</v>
      </c>
      <c r="G61" s="306"/>
      <c r="H61" s="306"/>
      <c r="I61" s="307"/>
      <c r="J61" s="302">
        <f t="shared" si="2"/>
        <v>0</v>
      </c>
    </row>
    <row r="62" spans="1:10" s="297" customFormat="1">
      <c r="A62" s="294" t="s">
        <v>532</v>
      </c>
      <c r="B62" s="294"/>
      <c r="C62" s="295"/>
      <c r="D62" s="295"/>
      <c r="E62" s="295"/>
      <c r="F62" s="295"/>
      <c r="G62" s="305"/>
      <c r="H62" s="305"/>
      <c r="I62" s="305"/>
      <c r="J62" s="296">
        <f>SUM(J63:J68)</f>
        <v>0</v>
      </c>
    </row>
    <row r="63" spans="1:10" s="298" customFormat="1" ht="12">
      <c r="A63" s="298">
        <v>16</v>
      </c>
      <c r="B63" s="298" t="s">
        <v>464</v>
      </c>
      <c r="C63" s="299" t="s">
        <v>533</v>
      </c>
      <c r="D63" s="300" t="s">
        <v>534</v>
      </c>
      <c r="E63" s="300" t="s">
        <v>130</v>
      </c>
      <c r="F63" s="301">
        <v>1</v>
      </c>
      <c r="G63" s="306"/>
      <c r="H63" s="306"/>
      <c r="I63" s="307"/>
      <c r="J63" s="302">
        <f t="shared" ref="J63:J68" si="3">(F63*G63)+(F63*I63)</f>
        <v>0</v>
      </c>
    </row>
    <row r="64" spans="1:10" s="298" customFormat="1" ht="12">
      <c r="A64" s="298">
        <v>17</v>
      </c>
      <c r="B64" s="298" t="s">
        <v>464</v>
      </c>
      <c r="C64" s="299" t="s">
        <v>535</v>
      </c>
      <c r="D64" s="300" t="s">
        <v>536</v>
      </c>
      <c r="E64" s="300" t="s">
        <v>130</v>
      </c>
      <c r="F64" s="301">
        <v>1</v>
      </c>
      <c r="G64" s="306"/>
      <c r="H64" s="306"/>
      <c r="I64" s="307"/>
      <c r="J64" s="302">
        <f t="shared" si="3"/>
        <v>0</v>
      </c>
    </row>
    <row r="65" spans="1:10" s="298" customFormat="1" ht="12">
      <c r="A65" s="298">
        <v>18</v>
      </c>
      <c r="B65" s="298" t="s">
        <v>505</v>
      </c>
      <c r="C65" s="299" t="s">
        <v>537</v>
      </c>
      <c r="D65" s="300"/>
      <c r="E65" s="300" t="s">
        <v>130</v>
      </c>
      <c r="F65" s="301">
        <v>2</v>
      </c>
      <c r="G65" s="306"/>
      <c r="H65" s="306"/>
      <c r="I65" s="307"/>
      <c r="J65" s="302">
        <f t="shared" si="3"/>
        <v>0</v>
      </c>
    </row>
    <row r="66" spans="1:10" s="298" customFormat="1" ht="24">
      <c r="A66" s="298">
        <v>19</v>
      </c>
      <c r="B66" s="298" t="s">
        <v>464</v>
      </c>
      <c r="C66" s="299" t="s">
        <v>467</v>
      </c>
      <c r="D66" s="300" t="s">
        <v>538</v>
      </c>
      <c r="E66" s="300" t="s">
        <v>6</v>
      </c>
      <c r="F66" s="301">
        <v>20</v>
      </c>
      <c r="G66" s="306"/>
      <c r="H66" s="306"/>
      <c r="I66" s="307"/>
      <c r="J66" s="302">
        <f t="shared" si="3"/>
        <v>0</v>
      </c>
    </row>
    <row r="67" spans="1:10" s="298" customFormat="1" ht="36">
      <c r="A67" s="298">
        <v>20</v>
      </c>
      <c r="B67" s="298" t="s">
        <v>464</v>
      </c>
      <c r="C67" s="299" t="s">
        <v>539</v>
      </c>
      <c r="D67" s="300" t="s">
        <v>540</v>
      </c>
      <c r="E67" s="300" t="s">
        <v>6</v>
      </c>
      <c r="F67" s="301">
        <v>40</v>
      </c>
      <c r="G67" s="306"/>
      <c r="H67" s="306"/>
      <c r="I67" s="307"/>
      <c r="J67" s="302">
        <f t="shared" si="3"/>
        <v>0</v>
      </c>
    </row>
    <row r="68" spans="1:10" s="298" customFormat="1" ht="12">
      <c r="A68" s="298">
        <v>21</v>
      </c>
      <c r="B68" s="298" t="s">
        <v>464</v>
      </c>
      <c r="C68" s="299" t="s">
        <v>525</v>
      </c>
      <c r="D68" s="300"/>
      <c r="E68" s="300" t="s">
        <v>6</v>
      </c>
      <c r="F68" s="301">
        <v>40</v>
      </c>
      <c r="G68" s="306"/>
      <c r="H68" s="306"/>
      <c r="I68" s="307"/>
      <c r="J68" s="302">
        <f t="shared" si="3"/>
        <v>0</v>
      </c>
    </row>
    <row r="69" spans="1:10" s="297" customFormat="1">
      <c r="A69" s="294" t="s">
        <v>541</v>
      </c>
      <c r="B69" s="294"/>
      <c r="C69" s="295"/>
      <c r="D69" s="295"/>
      <c r="E69" s="295"/>
      <c r="F69" s="295"/>
      <c r="G69" s="305"/>
      <c r="H69" s="305"/>
      <c r="I69" s="305"/>
      <c r="J69" s="296">
        <f>SUM(J70:J75)</f>
        <v>0</v>
      </c>
    </row>
    <row r="70" spans="1:10" s="298" customFormat="1" ht="12">
      <c r="A70" s="298">
        <v>22</v>
      </c>
      <c r="B70" s="298" t="s">
        <v>505</v>
      </c>
      <c r="C70" s="299" t="s">
        <v>542</v>
      </c>
      <c r="D70" s="300"/>
      <c r="E70" s="300" t="s">
        <v>487</v>
      </c>
      <c r="F70" s="301">
        <v>1</v>
      </c>
      <c r="G70" s="306"/>
      <c r="H70" s="306"/>
      <c r="I70" s="307"/>
      <c r="J70" s="302">
        <f t="shared" ref="J70:J75" si="4">(F70*G70)+(F70*I70)</f>
        <v>0</v>
      </c>
    </row>
    <row r="71" spans="1:10" s="298" customFormat="1" ht="12">
      <c r="A71" s="298">
        <v>23</v>
      </c>
      <c r="B71" s="298" t="s">
        <v>505</v>
      </c>
      <c r="C71" s="299" t="s">
        <v>543</v>
      </c>
      <c r="D71" s="300"/>
      <c r="E71" s="300" t="s">
        <v>487</v>
      </c>
      <c r="F71" s="301">
        <v>1</v>
      </c>
      <c r="G71" s="306"/>
      <c r="H71" s="306"/>
      <c r="I71" s="307"/>
      <c r="J71" s="302">
        <f t="shared" si="4"/>
        <v>0</v>
      </c>
    </row>
    <row r="72" spans="1:10" s="298" customFormat="1" ht="24">
      <c r="A72" s="298">
        <v>24</v>
      </c>
      <c r="B72" s="298" t="s">
        <v>505</v>
      </c>
      <c r="C72" s="299" t="s">
        <v>544</v>
      </c>
      <c r="D72" s="300"/>
      <c r="E72" s="300" t="s">
        <v>487</v>
      </c>
      <c r="F72" s="301">
        <v>1</v>
      </c>
      <c r="G72" s="306"/>
      <c r="H72" s="306"/>
      <c r="I72" s="307"/>
      <c r="J72" s="302">
        <f t="shared" si="4"/>
        <v>0</v>
      </c>
    </row>
    <row r="73" spans="1:10" s="298" customFormat="1" ht="12">
      <c r="A73" s="298">
        <v>25</v>
      </c>
      <c r="B73" s="298" t="s">
        <v>505</v>
      </c>
      <c r="C73" s="299" t="s">
        <v>545</v>
      </c>
      <c r="D73" s="300"/>
      <c r="E73" s="300" t="s">
        <v>487</v>
      </c>
      <c r="F73" s="301">
        <v>1</v>
      </c>
      <c r="G73" s="306"/>
      <c r="H73" s="306"/>
      <c r="I73" s="307"/>
      <c r="J73" s="302">
        <f t="shared" si="4"/>
        <v>0</v>
      </c>
    </row>
    <row r="74" spans="1:10" s="298" customFormat="1" ht="24">
      <c r="A74" s="298">
        <v>26</v>
      </c>
      <c r="B74" s="298" t="s">
        <v>505</v>
      </c>
      <c r="C74" s="299" t="s">
        <v>546</v>
      </c>
      <c r="D74" s="300"/>
      <c r="E74" s="300" t="s">
        <v>487</v>
      </c>
      <c r="F74" s="301">
        <v>1</v>
      </c>
      <c r="G74" s="306"/>
      <c r="H74" s="306"/>
      <c r="I74" s="307"/>
      <c r="J74" s="302">
        <f t="shared" si="4"/>
        <v>0</v>
      </c>
    </row>
    <row r="75" spans="1:10" s="298" customFormat="1" ht="24">
      <c r="A75" s="298">
        <v>27</v>
      </c>
      <c r="B75" s="298" t="s">
        <v>505</v>
      </c>
      <c r="C75" s="299" t="s">
        <v>547</v>
      </c>
      <c r="D75" s="300"/>
      <c r="E75" s="300" t="s">
        <v>487</v>
      </c>
      <c r="F75" s="301">
        <v>1</v>
      </c>
      <c r="G75" s="306"/>
      <c r="H75" s="306"/>
      <c r="I75" s="307"/>
      <c r="J75" s="302">
        <f t="shared" si="4"/>
        <v>0</v>
      </c>
    </row>
    <row r="76" spans="1:10" s="298" customFormat="1" ht="24">
      <c r="C76" s="299" t="s">
        <v>512</v>
      </c>
      <c r="D76" s="300"/>
      <c r="E76" s="300"/>
      <c r="F76" s="301"/>
      <c r="G76" s="397"/>
      <c r="H76" s="397"/>
      <c r="I76" s="308"/>
      <c r="J76" s="303"/>
    </row>
    <row r="77" spans="1:10">
      <c r="C77" s="304"/>
    </row>
    <row r="79" spans="1:10">
      <c r="C79" s="279" t="s">
        <v>548</v>
      </c>
    </row>
  </sheetData>
  <sheetProtection password="EE76" sheet="1" objects="1" scenarios="1"/>
  <mergeCells count="5">
    <mergeCell ref="G44:H44"/>
    <mergeCell ref="G76:H76"/>
    <mergeCell ref="C11:J11"/>
    <mergeCell ref="H13:J13"/>
    <mergeCell ref="H42:J42"/>
  </mergeCells>
  <pageMargins left="0.59055118110236227" right="0.59055118110236227" top="0.59055118110236227" bottom="0.59055118110236227" header="0.51181102362204722" footer="0"/>
  <pageSetup paperSize="9" scale="78" firstPageNumber="0" orientation="landscape" horizontalDpi="300" verticalDpi="300" r:id="rId1"/>
  <headerFooter alignWithMargins="0">
    <oddFooter>&amp;CStrana &amp;P z &amp;N</oddFooter>
  </headerFooter>
  <rowBreaks count="1" manualBreakCount="1">
    <brk id="35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F65"/>
  <sheetViews>
    <sheetView view="pageBreakPreview" zoomScaleNormal="100" zoomScaleSheetLayoutView="100" workbookViewId="0">
      <selection activeCell="E28" sqref="E28"/>
    </sheetView>
  </sheetViews>
  <sheetFormatPr defaultRowHeight="12.75"/>
  <cols>
    <col min="1" max="1" width="7.140625" style="222" customWidth="1"/>
    <col min="2" max="2" width="66" style="222" customWidth="1"/>
    <col min="3" max="3" width="8.42578125" style="222" bestFit="1" customWidth="1"/>
    <col min="4" max="4" width="7.42578125" style="222" bestFit="1" customWidth="1"/>
    <col min="5" max="5" width="11" style="222" bestFit="1" customWidth="1"/>
    <col min="6" max="6" width="20" style="222" bestFit="1" customWidth="1"/>
    <col min="7" max="256" width="9.140625" style="222"/>
    <col min="257" max="257" width="7.140625" style="222" customWidth="1"/>
    <col min="258" max="258" width="66" style="222" customWidth="1"/>
    <col min="259" max="259" width="8.42578125" style="222" bestFit="1" customWidth="1"/>
    <col min="260" max="260" width="7.42578125" style="222" bestFit="1" customWidth="1"/>
    <col min="261" max="261" width="11" style="222" bestFit="1" customWidth="1"/>
    <col min="262" max="262" width="20" style="222" bestFit="1" customWidth="1"/>
    <col min="263" max="512" width="9.140625" style="222"/>
    <col min="513" max="513" width="7.140625" style="222" customWidth="1"/>
    <col min="514" max="514" width="66" style="222" customWidth="1"/>
    <col min="515" max="515" width="8.42578125" style="222" bestFit="1" customWidth="1"/>
    <col min="516" max="516" width="7.42578125" style="222" bestFit="1" customWidth="1"/>
    <col min="517" max="517" width="11" style="222" bestFit="1" customWidth="1"/>
    <col min="518" max="518" width="20" style="222" bestFit="1" customWidth="1"/>
    <col min="519" max="768" width="9.140625" style="222"/>
    <col min="769" max="769" width="7.140625" style="222" customWidth="1"/>
    <col min="770" max="770" width="66" style="222" customWidth="1"/>
    <col min="771" max="771" width="8.42578125" style="222" bestFit="1" customWidth="1"/>
    <col min="772" max="772" width="7.42578125" style="222" bestFit="1" customWidth="1"/>
    <col min="773" max="773" width="11" style="222" bestFit="1" customWidth="1"/>
    <col min="774" max="774" width="20" style="222" bestFit="1" customWidth="1"/>
    <col min="775" max="1024" width="9.140625" style="222"/>
    <col min="1025" max="1025" width="7.140625" style="222" customWidth="1"/>
    <col min="1026" max="1026" width="66" style="222" customWidth="1"/>
    <col min="1027" max="1027" width="8.42578125" style="222" bestFit="1" customWidth="1"/>
    <col min="1028" max="1028" width="7.42578125" style="222" bestFit="1" customWidth="1"/>
    <col min="1029" max="1029" width="11" style="222" bestFit="1" customWidth="1"/>
    <col min="1030" max="1030" width="20" style="222" bestFit="1" customWidth="1"/>
    <col min="1031" max="1280" width="9.140625" style="222"/>
    <col min="1281" max="1281" width="7.140625" style="222" customWidth="1"/>
    <col min="1282" max="1282" width="66" style="222" customWidth="1"/>
    <col min="1283" max="1283" width="8.42578125" style="222" bestFit="1" customWidth="1"/>
    <col min="1284" max="1284" width="7.42578125" style="222" bestFit="1" customWidth="1"/>
    <col min="1285" max="1285" width="11" style="222" bestFit="1" customWidth="1"/>
    <col min="1286" max="1286" width="20" style="222" bestFit="1" customWidth="1"/>
    <col min="1287" max="1536" width="9.140625" style="222"/>
    <col min="1537" max="1537" width="7.140625" style="222" customWidth="1"/>
    <col min="1538" max="1538" width="66" style="222" customWidth="1"/>
    <col min="1539" max="1539" width="8.42578125" style="222" bestFit="1" customWidth="1"/>
    <col min="1540" max="1540" width="7.42578125" style="222" bestFit="1" customWidth="1"/>
    <col min="1541" max="1541" width="11" style="222" bestFit="1" customWidth="1"/>
    <col min="1542" max="1542" width="20" style="222" bestFit="1" customWidth="1"/>
    <col min="1543" max="1792" width="9.140625" style="222"/>
    <col min="1793" max="1793" width="7.140625" style="222" customWidth="1"/>
    <col min="1794" max="1794" width="66" style="222" customWidth="1"/>
    <col min="1795" max="1795" width="8.42578125" style="222" bestFit="1" customWidth="1"/>
    <col min="1796" max="1796" width="7.42578125" style="222" bestFit="1" customWidth="1"/>
    <col min="1797" max="1797" width="11" style="222" bestFit="1" customWidth="1"/>
    <col min="1798" max="1798" width="20" style="222" bestFit="1" customWidth="1"/>
    <col min="1799" max="2048" width="9.140625" style="222"/>
    <col min="2049" max="2049" width="7.140625" style="222" customWidth="1"/>
    <col min="2050" max="2050" width="66" style="222" customWidth="1"/>
    <col min="2051" max="2051" width="8.42578125" style="222" bestFit="1" customWidth="1"/>
    <col min="2052" max="2052" width="7.42578125" style="222" bestFit="1" customWidth="1"/>
    <col min="2053" max="2053" width="11" style="222" bestFit="1" customWidth="1"/>
    <col min="2054" max="2054" width="20" style="222" bestFit="1" customWidth="1"/>
    <col min="2055" max="2304" width="9.140625" style="222"/>
    <col min="2305" max="2305" width="7.140625" style="222" customWidth="1"/>
    <col min="2306" max="2306" width="66" style="222" customWidth="1"/>
    <col min="2307" max="2307" width="8.42578125" style="222" bestFit="1" customWidth="1"/>
    <col min="2308" max="2308" width="7.42578125" style="222" bestFit="1" customWidth="1"/>
    <col min="2309" max="2309" width="11" style="222" bestFit="1" customWidth="1"/>
    <col min="2310" max="2310" width="20" style="222" bestFit="1" customWidth="1"/>
    <col min="2311" max="2560" width="9.140625" style="222"/>
    <col min="2561" max="2561" width="7.140625" style="222" customWidth="1"/>
    <col min="2562" max="2562" width="66" style="222" customWidth="1"/>
    <col min="2563" max="2563" width="8.42578125" style="222" bestFit="1" customWidth="1"/>
    <col min="2564" max="2564" width="7.42578125" style="222" bestFit="1" customWidth="1"/>
    <col min="2565" max="2565" width="11" style="222" bestFit="1" customWidth="1"/>
    <col min="2566" max="2566" width="20" style="222" bestFit="1" customWidth="1"/>
    <col min="2567" max="2816" width="9.140625" style="222"/>
    <col min="2817" max="2817" width="7.140625" style="222" customWidth="1"/>
    <col min="2818" max="2818" width="66" style="222" customWidth="1"/>
    <col min="2819" max="2819" width="8.42578125" style="222" bestFit="1" customWidth="1"/>
    <col min="2820" max="2820" width="7.42578125" style="222" bestFit="1" customWidth="1"/>
    <col min="2821" max="2821" width="11" style="222" bestFit="1" customWidth="1"/>
    <col min="2822" max="2822" width="20" style="222" bestFit="1" customWidth="1"/>
    <col min="2823" max="3072" width="9.140625" style="222"/>
    <col min="3073" max="3073" width="7.140625" style="222" customWidth="1"/>
    <col min="3074" max="3074" width="66" style="222" customWidth="1"/>
    <col min="3075" max="3075" width="8.42578125" style="222" bestFit="1" customWidth="1"/>
    <col min="3076" max="3076" width="7.42578125" style="222" bestFit="1" customWidth="1"/>
    <col min="3077" max="3077" width="11" style="222" bestFit="1" customWidth="1"/>
    <col min="3078" max="3078" width="20" style="222" bestFit="1" customWidth="1"/>
    <col min="3079" max="3328" width="9.140625" style="222"/>
    <col min="3329" max="3329" width="7.140625" style="222" customWidth="1"/>
    <col min="3330" max="3330" width="66" style="222" customWidth="1"/>
    <col min="3331" max="3331" width="8.42578125" style="222" bestFit="1" customWidth="1"/>
    <col min="3332" max="3332" width="7.42578125" style="222" bestFit="1" customWidth="1"/>
    <col min="3333" max="3333" width="11" style="222" bestFit="1" customWidth="1"/>
    <col min="3334" max="3334" width="20" style="222" bestFit="1" customWidth="1"/>
    <col min="3335" max="3584" width="9.140625" style="222"/>
    <col min="3585" max="3585" width="7.140625" style="222" customWidth="1"/>
    <col min="3586" max="3586" width="66" style="222" customWidth="1"/>
    <col min="3587" max="3587" width="8.42578125" style="222" bestFit="1" customWidth="1"/>
    <col min="3588" max="3588" width="7.42578125" style="222" bestFit="1" customWidth="1"/>
    <col min="3589" max="3589" width="11" style="222" bestFit="1" customWidth="1"/>
    <col min="3590" max="3590" width="20" style="222" bestFit="1" customWidth="1"/>
    <col min="3591" max="3840" width="9.140625" style="222"/>
    <col min="3841" max="3841" width="7.140625" style="222" customWidth="1"/>
    <col min="3842" max="3842" width="66" style="222" customWidth="1"/>
    <col min="3843" max="3843" width="8.42578125" style="222" bestFit="1" customWidth="1"/>
    <col min="3844" max="3844" width="7.42578125" style="222" bestFit="1" customWidth="1"/>
    <col min="3845" max="3845" width="11" style="222" bestFit="1" customWidth="1"/>
    <col min="3846" max="3846" width="20" style="222" bestFit="1" customWidth="1"/>
    <col min="3847" max="4096" width="9.140625" style="222"/>
    <col min="4097" max="4097" width="7.140625" style="222" customWidth="1"/>
    <col min="4098" max="4098" width="66" style="222" customWidth="1"/>
    <col min="4099" max="4099" width="8.42578125" style="222" bestFit="1" customWidth="1"/>
    <col min="4100" max="4100" width="7.42578125" style="222" bestFit="1" customWidth="1"/>
    <col min="4101" max="4101" width="11" style="222" bestFit="1" customWidth="1"/>
    <col min="4102" max="4102" width="20" style="222" bestFit="1" customWidth="1"/>
    <col min="4103" max="4352" width="9.140625" style="222"/>
    <col min="4353" max="4353" width="7.140625" style="222" customWidth="1"/>
    <col min="4354" max="4354" width="66" style="222" customWidth="1"/>
    <col min="4355" max="4355" width="8.42578125" style="222" bestFit="1" customWidth="1"/>
    <col min="4356" max="4356" width="7.42578125" style="222" bestFit="1" customWidth="1"/>
    <col min="4357" max="4357" width="11" style="222" bestFit="1" customWidth="1"/>
    <col min="4358" max="4358" width="20" style="222" bestFit="1" customWidth="1"/>
    <col min="4359" max="4608" width="9.140625" style="222"/>
    <col min="4609" max="4609" width="7.140625" style="222" customWidth="1"/>
    <col min="4610" max="4610" width="66" style="222" customWidth="1"/>
    <col min="4611" max="4611" width="8.42578125" style="222" bestFit="1" customWidth="1"/>
    <col min="4612" max="4612" width="7.42578125" style="222" bestFit="1" customWidth="1"/>
    <col min="4613" max="4613" width="11" style="222" bestFit="1" customWidth="1"/>
    <col min="4614" max="4614" width="20" style="222" bestFit="1" customWidth="1"/>
    <col min="4615" max="4864" width="9.140625" style="222"/>
    <col min="4865" max="4865" width="7.140625" style="222" customWidth="1"/>
    <col min="4866" max="4866" width="66" style="222" customWidth="1"/>
    <col min="4867" max="4867" width="8.42578125" style="222" bestFit="1" customWidth="1"/>
    <col min="4868" max="4868" width="7.42578125" style="222" bestFit="1" customWidth="1"/>
    <col min="4869" max="4869" width="11" style="222" bestFit="1" customWidth="1"/>
    <col min="4870" max="4870" width="20" style="222" bestFit="1" customWidth="1"/>
    <col min="4871" max="5120" width="9.140625" style="222"/>
    <col min="5121" max="5121" width="7.140625" style="222" customWidth="1"/>
    <col min="5122" max="5122" width="66" style="222" customWidth="1"/>
    <col min="5123" max="5123" width="8.42578125" style="222" bestFit="1" customWidth="1"/>
    <col min="5124" max="5124" width="7.42578125" style="222" bestFit="1" customWidth="1"/>
    <col min="5125" max="5125" width="11" style="222" bestFit="1" customWidth="1"/>
    <col min="5126" max="5126" width="20" style="222" bestFit="1" customWidth="1"/>
    <col min="5127" max="5376" width="9.140625" style="222"/>
    <col min="5377" max="5377" width="7.140625" style="222" customWidth="1"/>
    <col min="5378" max="5378" width="66" style="222" customWidth="1"/>
    <col min="5379" max="5379" width="8.42578125" style="222" bestFit="1" customWidth="1"/>
    <col min="5380" max="5380" width="7.42578125" style="222" bestFit="1" customWidth="1"/>
    <col min="5381" max="5381" width="11" style="222" bestFit="1" customWidth="1"/>
    <col min="5382" max="5382" width="20" style="222" bestFit="1" customWidth="1"/>
    <col min="5383" max="5632" width="9.140625" style="222"/>
    <col min="5633" max="5633" width="7.140625" style="222" customWidth="1"/>
    <col min="5634" max="5634" width="66" style="222" customWidth="1"/>
    <col min="5635" max="5635" width="8.42578125" style="222" bestFit="1" customWidth="1"/>
    <col min="5636" max="5636" width="7.42578125" style="222" bestFit="1" customWidth="1"/>
    <col min="5637" max="5637" width="11" style="222" bestFit="1" customWidth="1"/>
    <col min="5638" max="5638" width="20" style="222" bestFit="1" customWidth="1"/>
    <col min="5639" max="5888" width="9.140625" style="222"/>
    <col min="5889" max="5889" width="7.140625" style="222" customWidth="1"/>
    <col min="5890" max="5890" width="66" style="222" customWidth="1"/>
    <col min="5891" max="5891" width="8.42578125" style="222" bestFit="1" customWidth="1"/>
    <col min="5892" max="5892" width="7.42578125" style="222" bestFit="1" customWidth="1"/>
    <col min="5893" max="5893" width="11" style="222" bestFit="1" customWidth="1"/>
    <col min="5894" max="5894" width="20" style="222" bestFit="1" customWidth="1"/>
    <col min="5895" max="6144" width="9.140625" style="222"/>
    <col min="6145" max="6145" width="7.140625" style="222" customWidth="1"/>
    <col min="6146" max="6146" width="66" style="222" customWidth="1"/>
    <col min="6147" max="6147" width="8.42578125" style="222" bestFit="1" customWidth="1"/>
    <col min="6148" max="6148" width="7.42578125" style="222" bestFit="1" customWidth="1"/>
    <col min="6149" max="6149" width="11" style="222" bestFit="1" customWidth="1"/>
    <col min="6150" max="6150" width="20" style="222" bestFit="1" customWidth="1"/>
    <col min="6151" max="6400" width="9.140625" style="222"/>
    <col min="6401" max="6401" width="7.140625" style="222" customWidth="1"/>
    <col min="6402" max="6402" width="66" style="222" customWidth="1"/>
    <col min="6403" max="6403" width="8.42578125" style="222" bestFit="1" customWidth="1"/>
    <col min="6404" max="6404" width="7.42578125" style="222" bestFit="1" customWidth="1"/>
    <col min="6405" max="6405" width="11" style="222" bestFit="1" customWidth="1"/>
    <col min="6406" max="6406" width="20" style="222" bestFit="1" customWidth="1"/>
    <col min="6407" max="6656" width="9.140625" style="222"/>
    <col min="6657" max="6657" width="7.140625" style="222" customWidth="1"/>
    <col min="6658" max="6658" width="66" style="222" customWidth="1"/>
    <col min="6659" max="6659" width="8.42578125" style="222" bestFit="1" customWidth="1"/>
    <col min="6660" max="6660" width="7.42578125" style="222" bestFit="1" customWidth="1"/>
    <col min="6661" max="6661" width="11" style="222" bestFit="1" customWidth="1"/>
    <col min="6662" max="6662" width="20" style="222" bestFit="1" customWidth="1"/>
    <col min="6663" max="6912" width="9.140625" style="222"/>
    <col min="6913" max="6913" width="7.140625" style="222" customWidth="1"/>
    <col min="6914" max="6914" width="66" style="222" customWidth="1"/>
    <col min="6915" max="6915" width="8.42578125" style="222" bestFit="1" customWidth="1"/>
    <col min="6916" max="6916" width="7.42578125" style="222" bestFit="1" customWidth="1"/>
    <col min="6917" max="6917" width="11" style="222" bestFit="1" customWidth="1"/>
    <col min="6918" max="6918" width="20" style="222" bestFit="1" customWidth="1"/>
    <col min="6919" max="7168" width="9.140625" style="222"/>
    <col min="7169" max="7169" width="7.140625" style="222" customWidth="1"/>
    <col min="7170" max="7170" width="66" style="222" customWidth="1"/>
    <col min="7171" max="7171" width="8.42578125" style="222" bestFit="1" customWidth="1"/>
    <col min="7172" max="7172" width="7.42578125" style="222" bestFit="1" customWidth="1"/>
    <col min="7173" max="7173" width="11" style="222" bestFit="1" customWidth="1"/>
    <col min="7174" max="7174" width="20" style="222" bestFit="1" customWidth="1"/>
    <col min="7175" max="7424" width="9.140625" style="222"/>
    <col min="7425" max="7425" width="7.140625" style="222" customWidth="1"/>
    <col min="7426" max="7426" width="66" style="222" customWidth="1"/>
    <col min="7427" max="7427" width="8.42578125" style="222" bestFit="1" customWidth="1"/>
    <col min="7428" max="7428" width="7.42578125" style="222" bestFit="1" customWidth="1"/>
    <col min="7429" max="7429" width="11" style="222" bestFit="1" customWidth="1"/>
    <col min="7430" max="7430" width="20" style="222" bestFit="1" customWidth="1"/>
    <col min="7431" max="7680" width="9.140625" style="222"/>
    <col min="7681" max="7681" width="7.140625" style="222" customWidth="1"/>
    <col min="7682" max="7682" width="66" style="222" customWidth="1"/>
    <col min="7683" max="7683" width="8.42578125" style="222" bestFit="1" customWidth="1"/>
    <col min="7684" max="7684" width="7.42578125" style="222" bestFit="1" customWidth="1"/>
    <col min="7685" max="7685" width="11" style="222" bestFit="1" customWidth="1"/>
    <col min="7686" max="7686" width="20" style="222" bestFit="1" customWidth="1"/>
    <col min="7687" max="7936" width="9.140625" style="222"/>
    <col min="7937" max="7937" width="7.140625" style="222" customWidth="1"/>
    <col min="7938" max="7938" width="66" style="222" customWidth="1"/>
    <col min="7939" max="7939" width="8.42578125" style="222" bestFit="1" customWidth="1"/>
    <col min="7940" max="7940" width="7.42578125" style="222" bestFit="1" customWidth="1"/>
    <col min="7941" max="7941" width="11" style="222" bestFit="1" customWidth="1"/>
    <col min="7942" max="7942" width="20" style="222" bestFit="1" customWidth="1"/>
    <col min="7943" max="8192" width="9.140625" style="222"/>
    <col min="8193" max="8193" width="7.140625" style="222" customWidth="1"/>
    <col min="8194" max="8194" width="66" style="222" customWidth="1"/>
    <col min="8195" max="8195" width="8.42578125" style="222" bestFit="1" customWidth="1"/>
    <col min="8196" max="8196" width="7.42578125" style="222" bestFit="1" customWidth="1"/>
    <col min="8197" max="8197" width="11" style="222" bestFit="1" customWidth="1"/>
    <col min="8198" max="8198" width="20" style="222" bestFit="1" customWidth="1"/>
    <col min="8199" max="8448" width="9.140625" style="222"/>
    <col min="8449" max="8449" width="7.140625" style="222" customWidth="1"/>
    <col min="8450" max="8450" width="66" style="222" customWidth="1"/>
    <col min="8451" max="8451" width="8.42578125" style="222" bestFit="1" customWidth="1"/>
    <col min="8452" max="8452" width="7.42578125" style="222" bestFit="1" customWidth="1"/>
    <col min="8453" max="8453" width="11" style="222" bestFit="1" customWidth="1"/>
    <col min="8454" max="8454" width="20" style="222" bestFit="1" customWidth="1"/>
    <col min="8455" max="8704" width="9.140625" style="222"/>
    <col min="8705" max="8705" width="7.140625" style="222" customWidth="1"/>
    <col min="8706" max="8706" width="66" style="222" customWidth="1"/>
    <col min="8707" max="8707" width="8.42578125" style="222" bestFit="1" customWidth="1"/>
    <col min="8708" max="8708" width="7.42578125" style="222" bestFit="1" customWidth="1"/>
    <col min="8709" max="8709" width="11" style="222" bestFit="1" customWidth="1"/>
    <col min="8710" max="8710" width="20" style="222" bestFit="1" customWidth="1"/>
    <col min="8711" max="8960" width="9.140625" style="222"/>
    <col min="8961" max="8961" width="7.140625" style="222" customWidth="1"/>
    <col min="8962" max="8962" width="66" style="222" customWidth="1"/>
    <col min="8963" max="8963" width="8.42578125" style="222" bestFit="1" customWidth="1"/>
    <col min="8964" max="8964" width="7.42578125" style="222" bestFit="1" customWidth="1"/>
    <col min="8965" max="8965" width="11" style="222" bestFit="1" customWidth="1"/>
    <col min="8966" max="8966" width="20" style="222" bestFit="1" customWidth="1"/>
    <col min="8967" max="9216" width="9.140625" style="222"/>
    <col min="9217" max="9217" width="7.140625" style="222" customWidth="1"/>
    <col min="9218" max="9218" width="66" style="222" customWidth="1"/>
    <col min="9219" max="9219" width="8.42578125" style="222" bestFit="1" customWidth="1"/>
    <col min="9220" max="9220" width="7.42578125" style="222" bestFit="1" customWidth="1"/>
    <col min="9221" max="9221" width="11" style="222" bestFit="1" customWidth="1"/>
    <col min="9222" max="9222" width="20" style="222" bestFit="1" customWidth="1"/>
    <col min="9223" max="9472" width="9.140625" style="222"/>
    <col min="9473" max="9473" width="7.140625" style="222" customWidth="1"/>
    <col min="9474" max="9474" width="66" style="222" customWidth="1"/>
    <col min="9475" max="9475" width="8.42578125" style="222" bestFit="1" customWidth="1"/>
    <col min="9476" max="9476" width="7.42578125" style="222" bestFit="1" customWidth="1"/>
    <col min="9477" max="9477" width="11" style="222" bestFit="1" customWidth="1"/>
    <col min="9478" max="9478" width="20" style="222" bestFit="1" customWidth="1"/>
    <col min="9479" max="9728" width="9.140625" style="222"/>
    <col min="9729" max="9729" width="7.140625" style="222" customWidth="1"/>
    <col min="9730" max="9730" width="66" style="222" customWidth="1"/>
    <col min="9731" max="9731" width="8.42578125" style="222" bestFit="1" customWidth="1"/>
    <col min="9732" max="9732" width="7.42578125" style="222" bestFit="1" customWidth="1"/>
    <col min="9733" max="9733" width="11" style="222" bestFit="1" customWidth="1"/>
    <col min="9734" max="9734" width="20" style="222" bestFit="1" customWidth="1"/>
    <col min="9735" max="9984" width="9.140625" style="222"/>
    <col min="9985" max="9985" width="7.140625" style="222" customWidth="1"/>
    <col min="9986" max="9986" width="66" style="222" customWidth="1"/>
    <col min="9987" max="9987" width="8.42578125" style="222" bestFit="1" customWidth="1"/>
    <col min="9988" max="9988" width="7.42578125" style="222" bestFit="1" customWidth="1"/>
    <col min="9989" max="9989" width="11" style="222" bestFit="1" customWidth="1"/>
    <col min="9990" max="9990" width="20" style="222" bestFit="1" customWidth="1"/>
    <col min="9991" max="10240" width="9.140625" style="222"/>
    <col min="10241" max="10241" width="7.140625" style="222" customWidth="1"/>
    <col min="10242" max="10242" width="66" style="222" customWidth="1"/>
    <col min="10243" max="10243" width="8.42578125" style="222" bestFit="1" customWidth="1"/>
    <col min="10244" max="10244" width="7.42578125" style="222" bestFit="1" customWidth="1"/>
    <col min="10245" max="10245" width="11" style="222" bestFit="1" customWidth="1"/>
    <col min="10246" max="10246" width="20" style="222" bestFit="1" customWidth="1"/>
    <col min="10247" max="10496" width="9.140625" style="222"/>
    <col min="10497" max="10497" width="7.140625" style="222" customWidth="1"/>
    <col min="10498" max="10498" width="66" style="222" customWidth="1"/>
    <col min="10499" max="10499" width="8.42578125" style="222" bestFit="1" customWidth="1"/>
    <col min="10500" max="10500" width="7.42578125" style="222" bestFit="1" customWidth="1"/>
    <col min="10501" max="10501" width="11" style="222" bestFit="1" customWidth="1"/>
    <col min="10502" max="10502" width="20" style="222" bestFit="1" customWidth="1"/>
    <col min="10503" max="10752" width="9.140625" style="222"/>
    <col min="10753" max="10753" width="7.140625" style="222" customWidth="1"/>
    <col min="10754" max="10754" width="66" style="222" customWidth="1"/>
    <col min="10755" max="10755" width="8.42578125" style="222" bestFit="1" customWidth="1"/>
    <col min="10756" max="10756" width="7.42578125" style="222" bestFit="1" customWidth="1"/>
    <col min="10757" max="10757" width="11" style="222" bestFit="1" customWidth="1"/>
    <col min="10758" max="10758" width="20" style="222" bestFit="1" customWidth="1"/>
    <col min="10759" max="11008" width="9.140625" style="222"/>
    <col min="11009" max="11009" width="7.140625" style="222" customWidth="1"/>
    <col min="11010" max="11010" width="66" style="222" customWidth="1"/>
    <col min="11011" max="11011" width="8.42578125" style="222" bestFit="1" customWidth="1"/>
    <col min="11012" max="11012" width="7.42578125" style="222" bestFit="1" customWidth="1"/>
    <col min="11013" max="11013" width="11" style="222" bestFit="1" customWidth="1"/>
    <col min="11014" max="11014" width="20" style="222" bestFit="1" customWidth="1"/>
    <col min="11015" max="11264" width="9.140625" style="222"/>
    <col min="11265" max="11265" width="7.140625" style="222" customWidth="1"/>
    <col min="11266" max="11266" width="66" style="222" customWidth="1"/>
    <col min="11267" max="11267" width="8.42578125" style="222" bestFit="1" customWidth="1"/>
    <col min="11268" max="11268" width="7.42578125" style="222" bestFit="1" customWidth="1"/>
    <col min="11269" max="11269" width="11" style="222" bestFit="1" customWidth="1"/>
    <col min="11270" max="11270" width="20" style="222" bestFit="1" customWidth="1"/>
    <col min="11271" max="11520" width="9.140625" style="222"/>
    <col min="11521" max="11521" width="7.140625" style="222" customWidth="1"/>
    <col min="11522" max="11522" width="66" style="222" customWidth="1"/>
    <col min="11523" max="11523" width="8.42578125" style="222" bestFit="1" customWidth="1"/>
    <col min="11524" max="11524" width="7.42578125" style="222" bestFit="1" customWidth="1"/>
    <col min="11525" max="11525" width="11" style="222" bestFit="1" customWidth="1"/>
    <col min="11526" max="11526" width="20" style="222" bestFit="1" customWidth="1"/>
    <col min="11527" max="11776" width="9.140625" style="222"/>
    <col min="11777" max="11777" width="7.140625" style="222" customWidth="1"/>
    <col min="11778" max="11778" width="66" style="222" customWidth="1"/>
    <col min="11779" max="11779" width="8.42578125" style="222" bestFit="1" customWidth="1"/>
    <col min="11780" max="11780" width="7.42578125" style="222" bestFit="1" customWidth="1"/>
    <col min="11781" max="11781" width="11" style="222" bestFit="1" customWidth="1"/>
    <col min="11782" max="11782" width="20" style="222" bestFit="1" customWidth="1"/>
    <col min="11783" max="12032" width="9.140625" style="222"/>
    <col min="12033" max="12033" width="7.140625" style="222" customWidth="1"/>
    <col min="12034" max="12034" width="66" style="222" customWidth="1"/>
    <col min="12035" max="12035" width="8.42578125" style="222" bestFit="1" customWidth="1"/>
    <col min="12036" max="12036" width="7.42578125" style="222" bestFit="1" customWidth="1"/>
    <col min="12037" max="12037" width="11" style="222" bestFit="1" customWidth="1"/>
    <col min="12038" max="12038" width="20" style="222" bestFit="1" customWidth="1"/>
    <col min="12039" max="12288" width="9.140625" style="222"/>
    <col min="12289" max="12289" width="7.140625" style="222" customWidth="1"/>
    <col min="12290" max="12290" width="66" style="222" customWidth="1"/>
    <col min="12291" max="12291" width="8.42578125" style="222" bestFit="1" customWidth="1"/>
    <col min="12292" max="12292" width="7.42578125" style="222" bestFit="1" customWidth="1"/>
    <col min="12293" max="12293" width="11" style="222" bestFit="1" customWidth="1"/>
    <col min="12294" max="12294" width="20" style="222" bestFit="1" customWidth="1"/>
    <col min="12295" max="12544" width="9.140625" style="222"/>
    <col min="12545" max="12545" width="7.140625" style="222" customWidth="1"/>
    <col min="12546" max="12546" width="66" style="222" customWidth="1"/>
    <col min="12547" max="12547" width="8.42578125" style="222" bestFit="1" customWidth="1"/>
    <col min="12548" max="12548" width="7.42578125" style="222" bestFit="1" customWidth="1"/>
    <col min="12549" max="12549" width="11" style="222" bestFit="1" customWidth="1"/>
    <col min="12550" max="12550" width="20" style="222" bestFit="1" customWidth="1"/>
    <col min="12551" max="12800" width="9.140625" style="222"/>
    <col min="12801" max="12801" width="7.140625" style="222" customWidth="1"/>
    <col min="12802" max="12802" width="66" style="222" customWidth="1"/>
    <col min="12803" max="12803" width="8.42578125" style="222" bestFit="1" customWidth="1"/>
    <col min="12804" max="12804" width="7.42578125" style="222" bestFit="1" customWidth="1"/>
    <col min="12805" max="12805" width="11" style="222" bestFit="1" customWidth="1"/>
    <col min="12806" max="12806" width="20" style="222" bestFit="1" customWidth="1"/>
    <col min="12807" max="13056" width="9.140625" style="222"/>
    <col min="13057" max="13057" width="7.140625" style="222" customWidth="1"/>
    <col min="13058" max="13058" width="66" style="222" customWidth="1"/>
    <col min="13059" max="13059" width="8.42578125" style="222" bestFit="1" customWidth="1"/>
    <col min="13060" max="13060" width="7.42578125" style="222" bestFit="1" customWidth="1"/>
    <col min="13061" max="13061" width="11" style="222" bestFit="1" customWidth="1"/>
    <col min="13062" max="13062" width="20" style="222" bestFit="1" customWidth="1"/>
    <col min="13063" max="13312" width="9.140625" style="222"/>
    <col min="13313" max="13313" width="7.140625" style="222" customWidth="1"/>
    <col min="13314" max="13314" width="66" style="222" customWidth="1"/>
    <col min="13315" max="13315" width="8.42578125" style="222" bestFit="1" customWidth="1"/>
    <col min="13316" max="13316" width="7.42578125" style="222" bestFit="1" customWidth="1"/>
    <col min="13317" max="13317" width="11" style="222" bestFit="1" customWidth="1"/>
    <col min="13318" max="13318" width="20" style="222" bestFit="1" customWidth="1"/>
    <col min="13319" max="13568" width="9.140625" style="222"/>
    <col min="13569" max="13569" width="7.140625" style="222" customWidth="1"/>
    <col min="13570" max="13570" width="66" style="222" customWidth="1"/>
    <col min="13571" max="13571" width="8.42578125" style="222" bestFit="1" customWidth="1"/>
    <col min="13572" max="13572" width="7.42578125" style="222" bestFit="1" customWidth="1"/>
    <col min="13573" max="13573" width="11" style="222" bestFit="1" customWidth="1"/>
    <col min="13574" max="13574" width="20" style="222" bestFit="1" customWidth="1"/>
    <col min="13575" max="13824" width="9.140625" style="222"/>
    <col min="13825" max="13825" width="7.140625" style="222" customWidth="1"/>
    <col min="13826" max="13826" width="66" style="222" customWidth="1"/>
    <col min="13827" max="13827" width="8.42578125" style="222" bestFit="1" customWidth="1"/>
    <col min="13828" max="13828" width="7.42578125" style="222" bestFit="1" customWidth="1"/>
    <col min="13829" max="13829" width="11" style="222" bestFit="1" customWidth="1"/>
    <col min="13830" max="13830" width="20" style="222" bestFit="1" customWidth="1"/>
    <col min="13831" max="14080" width="9.140625" style="222"/>
    <col min="14081" max="14081" width="7.140625" style="222" customWidth="1"/>
    <col min="14082" max="14082" width="66" style="222" customWidth="1"/>
    <col min="14083" max="14083" width="8.42578125" style="222" bestFit="1" customWidth="1"/>
    <col min="14084" max="14084" width="7.42578125" style="222" bestFit="1" customWidth="1"/>
    <col min="14085" max="14085" width="11" style="222" bestFit="1" customWidth="1"/>
    <col min="14086" max="14086" width="20" style="222" bestFit="1" customWidth="1"/>
    <col min="14087" max="14336" width="9.140625" style="222"/>
    <col min="14337" max="14337" width="7.140625" style="222" customWidth="1"/>
    <col min="14338" max="14338" width="66" style="222" customWidth="1"/>
    <col min="14339" max="14339" width="8.42578125" style="222" bestFit="1" customWidth="1"/>
    <col min="14340" max="14340" width="7.42578125" style="222" bestFit="1" customWidth="1"/>
    <col min="14341" max="14341" width="11" style="222" bestFit="1" customWidth="1"/>
    <col min="14342" max="14342" width="20" style="222" bestFit="1" customWidth="1"/>
    <col min="14343" max="14592" width="9.140625" style="222"/>
    <col min="14593" max="14593" width="7.140625" style="222" customWidth="1"/>
    <col min="14594" max="14594" width="66" style="222" customWidth="1"/>
    <col min="14595" max="14595" width="8.42578125" style="222" bestFit="1" customWidth="1"/>
    <col min="14596" max="14596" width="7.42578125" style="222" bestFit="1" customWidth="1"/>
    <col min="14597" max="14597" width="11" style="222" bestFit="1" customWidth="1"/>
    <col min="14598" max="14598" width="20" style="222" bestFit="1" customWidth="1"/>
    <col min="14599" max="14848" width="9.140625" style="222"/>
    <col min="14849" max="14849" width="7.140625" style="222" customWidth="1"/>
    <col min="14850" max="14850" width="66" style="222" customWidth="1"/>
    <col min="14851" max="14851" width="8.42578125" style="222" bestFit="1" customWidth="1"/>
    <col min="14852" max="14852" width="7.42578125" style="222" bestFit="1" customWidth="1"/>
    <col min="14853" max="14853" width="11" style="222" bestFit="1" customWidth="1"/>
    <col min="14854" max="14854" width="20" style="222" bestFit="1" customWidth="1"/>
    <col min="14855" max="15104" width="9.140625" style="222"/>
    <col min="15105" max="15105" width="7.140625" style="222" customWidth="1"/>
    <col min="15106" max="15106" width="66" style="222" customWidth="1"/>
    <col min="15107" max="15107" width="8.42578125" style="222" bestFit="1" customWidth="1"/>
    <col min="15108" max="15108" width="7.42578125" style="222" bestFit="1" customWidth="1"/>
    <col min="15109" max="15109" width="11" style="222" bestFit="1" customWidth="1"/>
    <col min="15110" max="15110" width="20" style="222" bestFit="1" customWidth="1"/>
    <col min="15111" max="15360" width="9.140625" style="222"/>
    <col min="15361" max="15361" width="7.140625" style="222" customWidth="1"/>
    <col min="15362" max="15362" width="66" style="222" customWidth="1"/>
    <col min="15363" max="15363" width="8.42578125" style="222" bestFit="1" customWidth="1"/>
    <col min="15364" max="15364" width="7.42578125" style="222" bestFit="1" customWidth="1"/>
    <col min="15365" max="15365" width="11" style="222" bestFit="1" customWidth="1"/>
    <col min="15366" max="15366" width="20" style="222" bestFit="1" customWidth="1"/>
    <col min="15367" max="15616" width="9.140625" style="222"/>
    <col min="15617" max="15617" width="7.140625" style="222" customWidth="1"/>
    <col min="15618" max="15618" width="66" style="222" customWidth="1"/>
    <col min="15619" max="15619" width="8.42578125" style="222" bestFit="1" customWidth="1"/>
    <col min="15620" max="15620" width="7.42578125" style="222" bestFit="1" customWidth="1"/>
    <col min="15621" max="15621" width="11" style="222" bestFit="1" customWidth="1"/>
    <col min="15622" max="15622" width="20" style="222" bestFit="1" customWidth="1"/>
    <col min="15623" max="15872" width="9.140625" style="222"/>
    <col min="15873" max="15873" width="7.140625" style="222" customWidth="1"/>
    <col min="15874" max="15874" width="66" style="222" customWidth="1"/>
    <col min="15875" max="15875" width="8.42578125" style="222" bestFit="1" customWidth="1"/>
    <col min="15876" max="15876" width="7.42578125" style="222" bestFit="1" customWidth="1"/>
    <col min="15877" max="15877" width="11" style="222" bestFit="1" customWidth="1"/>
    <col min="15878" max="15878" width="20" style="222" bestFit="1" customWidth="1"/>
    <col min="15879" max="16128" width="9.140625" style="222"/>
    <col min="16129" max="16129" width="7.140625" style="222" customWidth="1"/>
    <col min="16130" max="16130" width="66" style="222" customWidth="1"/>
    <col min="16131" max="16131" width="8.42578125" style="222" bestFit="1" customWidth="1"/>
    <col min="16132" max="16132" width="7.42578125" style="222" bestFit="1" customWidth="1"/>
    <col min="16133" max="16133" width="11" style="222" bestFit="1" customWidth="1"/>
    <col min="16134" max="16134" width="20" style="222" bestFit="1" customWidth="1"/>
    <col min="16135" max="16384" width="9.140625" style="222"/>
  </cols>
  <sheetData>
    <row r="1" spans="1:6" ht="15.75">
      <c r="A1" s="400" t="s">
        <v>550</v>
      </c>
      <c r="B1" s="401"/>
      <c r="C1" s="401"/>
      <c r="D1" s="401"/>
      <c r="E1" s="310"/>
      <c r="F1" s="310"/>
    </row>
    <row r="2" spans="1:6">
      <c r="A2" s="311" t="s">
        <v>551</v>
      </c>
      <c r="B2" s="312" t="s">
        <v>552</v>
      </c>
      <c r="C2" s="313" t="s">
        <v>553</v>
      </c>
      <c r="D2" s="313" t="s">
        <v>554</v>
      </c>
      <c r="E2" s="313" t="s">
        <v>555</v>
      </c>
      <c r="F2" s="314" t="s">
        <v>556</v>
      </c>
    </row>
    <row r="3" spans="1:6" ht="14.1" customHeight="1">
      <c r="A3" s="315"/>
      <c r="B3" s="316" t="s">
        <v>557</v>
      </c>
      <c r="C3" s="317"/>
      <c r="D3" s="318"/>
      <c r="E3" s="318"/>
      <c r="F3" s="319"/>
    </row>
    <row r="4" spans="1:6" ht="14.1" customHeight="1">
      <c r="A4" s="320" t="s">
        <v>558</v>
      </c>
      <c r="B4" s="321" t="s">
        <v>559</v>
      </c>
      <c r="C4" s="322"/>
      <c r="D4" s="323"/>
      <c r="E4" s="310"/>
      <c r="F4" s="310"/>
    </row>
    <row r="5" spans="1:6" ht="14.1" customHeight="1">
      <c r="A5" s="324" t="s">
        <v>560</v>
      </c>
      <c r="B5" s="325" t="s">
        <v>561</v>
      </c>
      <c r="C5" s="322">
        <v>50</v>
      </c>
      <c r="D5" s="323" t="s">
        <v>562</v>
      </c>
      <c r="E5" s="309"/>
      <c r="F5" s="326">
        <f>C5*E5</f>
        <v>0</v>
      </c>
    </row>
    <row r="6" spans="1:6" ht="14.1" customHeight="1">
      <c r="A6" s="324" t="s">
        <v>563</v>
      </c>
      <c r="B6" s="325" t="s">
        <v>564</v>
      </c>
      <c r="C6" s="322">
        <v>0.2</v>
      </c>
      <c r="D6" s="323" t="s">
        <v>7</v>
      </c>
      <c r="E6" s="309"/>
      <c r="F6" s="326">
        <f>C6*E6</f>
        <v>0</v>
      </c>
    </row>
    <row r="7" spans="1:6" ht="14.1" customHeight="1">
      <c r="A7" s="327"/>
      <c r="B7" s="328"/>
      <c r="C7" s="329"/>
      <c r="D7" s="330"/>
      <c r="E7" s="224"/>
      <c r="F7" s="331">
        <f>SUM(F5:F6)</f>
        <v>0</v>
      </c>
    </row>
    <row r="8" spans="1:6" ht="14.1" customHeight="1">
      <c r="A8" s="332" t="s">
        <v>565</v>
      </c>
      <c r="B8" s="321" t="s">
        <v>566</v>
      </c>
      <c r="C8" s="322"/>
      <c r="D8" s="323"/>
      <c r="E8" s="309"/>
      <c r="F8" s="333"/>
    </row>
    <row r="9" spans="1:6" ht="14.1" customHeight="1">
      <c r="A9" s="334" t="s">
        <v>567</v>
      </c>
      <c r="B9" s="335" t="s">
        <v>568</v>
      </c>
      <c r="C9" s="322">
        <v>3</v>
      </c>
      <c r="D9" s="323" t="s">
        <v>130</v>
      </c>
      <c r="E9" s="309"/>
      <c r="F9" s="326">
        <f>C9*E9</f>
        <v>0</v>
      </c>
    </row>
    <row r="10" spans="1:6" ht="14.1" customHeight="1">
      <c r="A10" s="334" t="s">
        <v>569</v>
      </c>
      <c r="B10" s="335" t="s">
        <v>570</v>
      </c>
      <c r="C10" s="322">
        <v>3</v>
      </c>
      <c r="D10" s="323" t="s">
        <v>130</v>
      </c>
      <c r="E10" s="309"/>
      <c r="F10" s="326">
        <f>C10*E10</f>
        <v>0</v>
      </c>
    </row>
    <row r="11" spans="1:6" ht="14.1" customHeight="1">
      <c r="A11" s="334" t="s">
        <v>571</v>
      </c>
      <c r="B11" s="335" t="s">
        <v>572</v>
      </c>
      <c r="C11" s="322">
        <v>3</v>
      </c>
      <c r="D11" s="323" t="s">
        <v>130</v>
      </c>
      <c r="E11" s="309"/>
      <c r="F11" s="326">
        <f>C11*E11</f>
        <v>0</v>
      </c>
    </row>
    <row r="12" spans="1:6" ht="14.1" customHeight="1">
      <c r="A12" s="336"/>
      <c r="B12" s="337"/>
      <c r="C12" s="338"/>
      <c r="D12" s="330"/>
      <c r="E12" s="224"/>
      <c r="F12" s="331">
        <f>SUM(F9:F11)</f>
        <v>0</v>
      </c>
    </row>
    <row r="13" spans="1:6" ht="14.1" customHeight="1">
      <c r="A13" s="332" t="s">
        <v>573</v>
      </c>
      <c r="B13" s="339" t="s">
        <v>574</v>
      </c>
      <c r="C13" s="322"/>
      <c r="D13" s="323"/>
      <c r="E13" s="309"/>
      <c r="F13" s="333"/>
    </row>
    <row r="14" spans="1:6" ht="14.1" customHeight="1">
      <c r="A14" s="334" t="s">
        <v>575</v>
      </c>
      <c r="B14" s="340" t="s">
        <v>576</v>
      </c>
      <c r="C14" s="341"/>
      <c r="D14" s="342"/>
      <c r="E14" s="309"/>
      <c r="F14" s="333"/>
    </row>
    <row r="15" spans="1:6" ht="14.1" customHeight="1">
      <c r="A15" s="334" t="s">
        <v>577</v>
      </c>
      <c r="B15" s="343" t="s">
        <v>578</v>
      </c>
      <c r="C15" s="344">
        <v>1</v>
      </c>
      <c r="D15" s="342" t="s">
        <v>130</v>
      </c>
      <c r="E15" s="309"/>
      <c r="F15" s="326">
        <f>C15*E15</f>
        <v>0</v>
      </c>
    </row>
    <row r="16" spans="1:6" ht="14.1" customHeight="1">
      <c r="A16" s="334" t="s">
        <v>579</v>
      </c>
      <c r="B16" s="343" t="s">
        <v>580</v>
      </c>
      <c r="C16" s="344">
        <v>2</v>
      </c>
      <c r="D16" s="342" t="s">
        <v>130</v>
      </c>
      <c r="E16" s="309"/>
      <c r="F16" s="326">
        <f>C16*E16</f>
        <v>0</v>
      </c>
    </row>
    <row r="17" spans="1:6" ht="14.1" customHeight="1">
      <c r="A17" s="345"/>
      <c r="B17" s="328"/>
      <c r="C17" s="346"/>
      <c r="D17" s="330"/>
      <c r="E17" s="224"/>
      <c r="F17" s="331">
        <f>SUM(F15:F16)</f>
        <v>0</v>
      </c>
    </row>
    <row r="18" spans="1:6" ht="14.1" customHeight="1">
      <c r="A18" s="332" t="s">
        <v>581</v>
      </c>
      <c r="B18" s="321" t="s">
        <v>582</v>
      </c>
      <c r="C18" s="347"/>
      <c r="D18" s="323"/>
      <c r="E18" s="309"/>
      <c r="F18" s="333"/>
    </row>
    <row r="19" spans="1:6" ht="14.1" customHeight="1">
      <c r="A19" s="324" t="s">
        <v>583</v>
      </c>
      <c r="B19" s="325" t="s">
        <v>584</v>
      </c>
      <c r="C19" s="347">
        <v>50</v>
      </c>
      <c r="D19" s="323" t="s">
        <v>562</v>
      </c>
      <c r="E19" s="309"/>
      <c r="F19" s="326">
        <f>C19*E19</f>
        <v>0</v>
      </c>
    </row>
    <row r="20" spans="1:6" ht="14.1" customHeight="1">
      <c r="A20" s="345"/>
      <c r="B20" s="328"/>
      <c r="C20" s="346"/>
      <c r="D20" s="330"/>
      <c r="E20" s="224"/>
      <c r="F20" s="331">
        <f>SUM(F19)</f>
        <v>0</v>
      </c>
    </row>
    <row r="21" spans="1:6" ht="14.1" customHeight="1">
      <c r="A21" s="332" t="s">
        <v>585</v>
      </c>
      <c r="B21" s="321" t="s">
        <v>586</v>
      </c>
      <c r="C21" s="347"/>
      <c r="D21" s="323"/>
      <c r="E21" s="309"/>
      <c r="F21" s="333"/>
    </row>
    <row r="22" spans="1:6" ht="14.1" customHeight="1">
      <c r="A22" s="334" t="s">
        <v>587</v>
      </c>
      <c r="B22" s="335" t="s">
        <v>588</v>
      </c>
      <c r="C22" s="347">
        <v>24</v>
      </c>
      <c r="D22" s="323" t="s">
        <v>589</v>
      </c>
      <c r="E22" s="309"/>
      <c r="F22" s="326">
        <f>C22*E22</f>
        <v>0</v>
      </c>
    </row>
    <row r="23" spans="1:6" ht="14.1" customHeight="1">
      <c r="A23" s="334" t="s">
        <v>590</v>
      </c>
      <c r="B23" s="335" t="s">
        <v>591</v>
      </c>
      <c r="C23" s="347">
        <v>1</v>
      </c>
      <c r="D23" s="323" t="s">
        <v>487</v>
      </c>
      <c r="E23" s="309"/>
      <c r="F23" s="326">
        <f>C23*E23</f>
        <v>0</v>
      </c>
    </row>
    <row r="24" spans="1:6" ht="14.1" customHeight="1">
      <c r="A24" s="334" t="s">
        <v>592</v>
      </c>
      <c r="B24" s="335" t="s">
        <v>593</v>
      </c>
      <c r="C24" s="347">
        <v>1</v>
      </c>
      <c r="D24" s="323" t="s">
        <v>487</v>
      </c>
      <c r="E24" s="309"/>
      <c r="F24" s="326">
        <f>C24*E24</f>
        <v>0</v>
      </c>
    </row>
    <row r="25" spans="1:6" ht="14.1" customHeight="1">
      <c r="A25" s="334" t="s">
        <v>594</v>
      </c>
      <c r="B25" s="335" t="s">
        <v>595</v>
      </c>
      <c r="C25" s="347">
        <v>3</v>
      </c>
      <c r="D25" s="323" t="s">
        <v>487</v>
      </c>
      <c r="E25" s="309"/>
      <c r="F25" s="326">
        <f>C25*E25</f>
        <v>0</v>
      </c>
    </row>
    <row r="26" spans="1:6" ht="14.1" customHeight="1">
      <c r="A26" s="334" t="s">
        <v>596</v>
      </c>
      <c r="B26" s="335" t="s">
        <v>597</v>
      </c>
      <c r="C26" s="347">
        <v>30</v>
      </c>
      <c r="D26" s="323" t="s">
        <v>39</v>
      </c>
      <c r="E26" s="309"/>
      <c r="F26" s="326">
        <f>C26*E26</f>
        <v>0</v>
      </c>
    </row>
    <row r="27" spans="1:6" ht="14.1" customHeight="1">
      <c r="A27" s="327"/>
      <c r="B27" s="348" t="s">
        <v>598</v>
      </c>
      <c r="C27" s="349"/>
      <c r="D27" s="330"/>
      <c r="E27" s="350"/>
      <c r="F27" s="351">
        <f>SUM(F22:F26)</f>
        <v>0</v>
      </c>
    </row>
    <row r="28" spans="1:6" ht="14.1" customHeight="1">
      <c r="A28" s="320"/>
      <c r="B28" s="352"/>
      <c r="C28" s="353"/>
      <c r="D28" s="323"/>
      <c r="E28" s="354"/>
      <c r="F28" s="355"/>
    </row>
    <row r="29" spans="1:6" ht="14.1" customHeight="1">
      <c r="A29" s="345"/>
      <c r="B29" s="348" t="s">
        <v>599</v>
      </c>
      <c r="C29" s="225">
        <v>50</v>
      </c>
      <c r="D29" s="356" t="s">
        <v>600</v>
      </c>
      <c r="E29" s="357"/>
      <c r="F29" s="351">
        <f>(F7+F12+F17+F20)*C29/100</f>
        <v>0</v>
      </c>
    </row>
    <row r="30" spans="1:6" ht="14.1" customHeight="1">
      <c r="A30" s="358"/>
      <c r="B30" s="352"/>
      <c r="C30" s="310"/>
      <c r="D30" s="310"/>
      <c r="E30" s="359"/>
      <c r="F30" s="360"/>
    </row>
    <row r="31" spans="1:6">
      <c r="A31" s="361"/>
      <c r="B31" s="362" t="s">
        <v>601</v>
      </c>
      <c r="C31" s="363"/>
      <c r="D31" s="363"/>
      <c r="E31" s="364"/>
      <c r="F31" s="365">
        <f>F27+F29</f>
        <v>0</v>
      </c>
    </row>
    <row r="32" spans="1:6" ht="14.1" customHeight="1"/>
    <row r="33" ht="14.1" customHeight="1"/>
    <row r="34" ht="14.1" customHeight="1"/>
    <row r="35" ht="14.1" customHeight="1"/>
    <row r="36" ht="14.1" customHeight="1"/>
    <row r="37" ht="14.1" customHeight="1"/>
    <row r="38" ht="14.1" customHeight="1"/>
    <row r="39" ht="14.1" customHeight="1"/>
    <row r="40" ht="14.1" customHeight="1"/>
    <row r="41" ht="14.1" customHeight="1"/>
    <row r="42" ht="14.1" customHeight="1"/>
    <row r="43" ht="14.1" customHeight="1"/>
    <row r="44" ht="14.1" customHeight="1"/>
    <row r="45" ht="14.1" customHeight="1"/>
    <row r="46" ht="14.1" customHeight="1"/>
    <row r="47" ht="14.1" customHeight="1"/>
    <row r="48" ht="14.1" customHeight="1"/>
    <row r="49" ht="14.1" customHeight="1"/>
    <row r="50" ht="14.1" customHeight="1"/>
    <row r="51" ht="14.1" customHeight="1"/>
    <row r="52" ht="14.1" customHeight="1"/>
    <row r="53" ht="14.1" customHeight="1"/>
    <row r="54" ht="14.1" customHeight="1"/>
    <row r="55" ht="14.1" customHeight="1"/>
    <row r="56" ht="14.1" customHeight="1"/>
    <row r="57" ht="14.1" customHeight="1"/>
    <row r="58" ht="14.1" customHeight="1"/>
    <row r="59" ht="14.1" customHeight="1"/>
    <row r="60" ht="14.1" customHeight="1"/>
    <row r="61" ht="14.1" customHeight="1"/>
    <row r="62" ht="14.1" customHeight="1"/>
    <row r="63" ht="14.1" customHeight="1"/>
    <row r="64" ht="14.1" customHeight="1"/>
    <row r="65" ht="14.1" customHeight="1"/>
  </sheetData>
  <sheetProtection password="EE76" sheet="1" objects="1" scenarios="1"/>
  <mergeCells count="1">
    <mergeCell ref="A1:D1"/>
  </mergeCells>
  <printOptions horizontalCentered="1"/>
  <pageMargins left="0.39370078740157483" right="0.39370078740157483" top="0.98425196850393704" bottom="0.98425196850393704" header="0.51181102362204722" footer="0.51181102362204722"/>
  <pageSetup paperSize="9" fitToHeight="4" orientation="landscape" r:id="rId1"/>
  <headerFooter alignWithMargins="0">
    <oddFooter>&amp;C&amp;P/&amp;N</oddFooter>
  </headerFooter>
  <rowBreaks count="1" manualBreakCount="1">
    <brk id="6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F75"/>
  <sheetViews>
    <sheetView view="pageBreakPreview" zoomScaleNormal="100" zoomScaleSheetLayoutView="100" workbookViewId="0">
      <selection activeCell="E28" sqref="E28"/>
    </sheetView>
  </sheetViews>
  <sheetFormatPr defaultRowHeight="12.75"/>
  <cols>
    <col min="1" max="1" width="7.140625" style="222" customWidth="1"/>
    <col min="2" max="2" width="56.140625" style="222" customWidth="1"/>
    <col min="3" max="3" width="8.28515625" style="222" bestFit="1" customWidth="1"/>
    <col min="4" max="4" width="14.140625" style="222" customWidth="1"/>
    <col min="5" max="5" width="15.5703125" style="222" customWidth="1"/>
    <col min="6" max="6" width="25.140625" style="222" customWidth="1"/>
    <col min="7" max="256" width="9.140625" style="222"/>
    <col min="257" max="257" width="7.140625" style="222" customWidth="1"/>
    <col min="258" max="258" width="42" style="222" bestFit="1" customWidth="1"/>
    <col min="259" max="259" width="8.28515625" style="222" bestFit="1" customWidth="1"/>
    <col min="260" max="260" width="11" style="222" customWidth="1"/>
    <col min="261" max="261" width="11" style="222" bestFit="1" customWidth="1"/>
    <col min="262" max="262" width="21.85546875" style="222" bestFit="1" customWidth="1"/>
    <col min="263" max="512" width="9.140625" style="222"/>
    <col min="513" max="513" width="7.140625" style="222" customWidth="1"/>
    <col min="514" max="514" width="42" style="222" bestFit="1" customWidth="1"/>
    <col min="515" max="515" width="8.28515625" style="222" bestFit="1" customWidth="1"/>
    <col min="516" max="516" width="11" style="222" customWidth="1"/>
    <col min="517" max="517" width="11" style="222" bestFit="1" customWidth="1"/>
    <col min="518" max="518" width="21.85546875" style="222" bestFit="1" customWidth="1"/>
    <col min="519" max="768" width="9.140625" style="222"/>
    <col min="769" max="769" width="7.140625" style="222" customWidth="1"/>
    <col min="770" max="770" width="42" style="222" bestFit="1" customWidth="1"/>
    <col min="771" max="771" width="8.28515625" style="222" bestFit="1" customWidth="1"/>
    <col min="772" max="772" width="11" style="222" customWidth="1"/>
    <col min="773" max="773" width="11" style="222" bestFit="1" customWidth="1"/>
    <col min="774" max="774" width="21.85546875" style="222" bestFit="1" customWidth="1"/>
    <col min="775" max="1024" width="9.140625" style="222"/>
    <col min="1025" max="1025" width="7.140625" style="222" customWidth="1"/>
    <col min="1026" max="1026" width="42" style="222" bestFit="1" customWidth="1"/>
    <col min="1027" max="1027" width="8.28515625" style="222" bestFit="1" customWidth="1"/>
    <col min="1028" max="1028" width="11" style="222" customWidth="1"/>
    <col min="1029" max="1029" width="11" style="222" bestFit="1" customWidth="1"/>
    <col min="1030" max="1030" width="21.85546875" style="222" bestFit="1" customWidth="1"/>
    <col min="1031" max="1280" width="9.140625" style="222"/>
    <col min="1281" max="1281" width="7.140625" style="222" customWidth="1"/>
    <col min="1282" max="1282" width="42" style="222" bestFit="1" customWidth="1"/>
    <col min="1283" max="1283" width="8.28515625" style="222" bestFit="1" customWidth="1"/>
    <col min="1284" max="1284" width="11" style="222" customWidth="1"/>
    <col min="1285" max="1285" width="11" style="222" bestFit="1" customWidth="1"/>
    <col min="1286" max="1286" width="21.85546875" style="222" bestFit="1" customWidth="1"/>
    <col min="1287" max="1536" width="9.140625" style="222"/>
    <col min="1537" max="1537" width="7.140625" style="222" customWidth="1"/>
    <col min="1538" max="1538" width="42" style="222" bestFit="1" customWidth="1"/>
    <col min="1539" max="1539" width="8.28515625" style="222" bestFit="1" customWidth="1"/>
    <col min="1540" max="1540" width="11" style="222" customWidth="1"/>
    <col min="1541" max="1541" width="11" style="222" bestFit="1" customWidth="1"/>
    <col min="1542" max="1542" width="21.85546875" style="222" bestFit="1" customWidth="1"/>
    <col min="1543" max="1792" width="9.140625" style="222"/>
    <col min="1793" max="1793" width="7.140625" style="222" customWidth="1"/>
    <col min="1794" max="1794" width="42" style="222" bestFit="1" customWidth="1"/>
    <col min="1795" max="1795" width="8.28515625" style="222" bestFit="1" customWidth="1"/>
    <col min="1796" max="1796" width="11" style="222" customWidth="1"/>
    <col min="1797" max="1797" width="11" style="222" bestFit="1" customWidth="1"/>
    <col min="1798" max="1798" width="21.85546875" style="222" bestFit="1" customWidth="1"/>
    <col min="1799" max="2048" width="9.140625" style="222"/>
    <col min="2049" max="2049" width="7.140625" style="222" customWidth="1"/>
    <col min="2050" max="2050" width="42" style="222" bestFit="1" customWidth="1"/>
    <col min="2051" max="2051" width="8.28515625" style="222" bestFit="1" customWidth="1"/>
    <col min="2052" max="2052" width="11" style="222" customWidth="1"/>
    <col min="2053" max="2053" width="11" style="222" bestFit="1" customWidth="1"/>
    <col min="2054" max="2054" width="21.85546875" style="222" bestFit="1" customWidth="1"/>
    <col min="2055" max="2304" width="9.140625" style="222"/>
    <col min="2305" max="2305" width="7.140625" style="222" customWidth="1"/>
    <col min="2306" max="2306" width="42" style="222" bestFit="1" customWidth="1"/>
    <col min="2307" max="2307" width="8.28515625" style="222" bestFit="1" customWidth="1"/>
    <col min="2308" max="2308" width="11" style="222" customWidth="1"/>
    <col min="2309" max="2309" width="11" style="222" bestFit="1" customWidth="1"/>
    <col min="2310" max="2310" width="21.85546875" style="222" bestFit="1" customWidth="1"/>
    <col min="2311" max="2560" width="9.140625" style="222"/>
    <col min="2561" max="2561" width="7.140625" style="222" customWidth="1"/>
    <col min="2562" max="2562" width="42" style="222" bestFit="1" customWidth="1"/>
    <col min="2563" max="2563" width="8.28515625" style="222" bestFit="1" customWidth="1"/>
    <col min="2564" max="2564" width="11" style="222" customWidth="1"/>
    <col min="2565" max="2565" width="11" style="222" bestFit="1" customWidth="1"/>
    <col min="2566" max="2566" width="21.85546875" style="222" bestFit="1" customWidth="1"/>
    <col min="2567" max="2816" width="9.140625" style="222"/>
    <col min="2817" max="2817" width="7.140625" style="222" customWidth="1"/>
    <col min="2818" max="2818" width="42" style="222" bestFit="1" customWidth="1"/>
    <col min="2819" max="2819" width="8.28515625" style="222" bestFit="1" customWidth="1"/>
    <col min="2820" max="2820" width="11" style="222" customWidth="1"/>
    <col min="2821" max="2821" width="11" style="222" bestFit="1" customWidth="1"/>
    <col min="2822" max="2822" width="21.85546875" style="222" bestFit="1" customWidth="1"/>
    <col min="2823" max="3072" width="9.140625" style="222"/>
    <col min="3073" max="3073" width="7.140625" style="222" customWidth="1"/>
    <col min="3074" max="3074" width="42" style="222" bestFit="1" customWidth="1"/>
    <col min="3075" max="3075" width="8.28515625" style="222" bestFit="1" customWidth="1"/>
    <col min="3076" max="3076" width="11" style="222" customWidth="1"/>
    <col min="3077" max="3077" width="11" style="222" bestFit="1" customWidth="1"/>
    <col min="3078" max="3078" width="21.85546875" style="222" bestFit="1" customWidth="1"/>
    <col min="3079" max="3328" width="9.140625" style="222"/>
    <col min="3329" max="3329" width="7.140625" style="222" customWidth="1"/>
    <col min="3330" max="3330" width="42" style="222" bestFit="1" customWidth="1"/>
    <col min="3331" max="3331" width="8.28515625" style="222" bestFit="1" customWidth="1"/>
    <col min="3332" max="3332" width="11" style="222" customWidth="1"/>
    <col min="3333" max="3333" width="11" style="222" bestFit="1" customWidth="1"/>
    <col min="3334" max="3334" width="21.85546875" style="222" bestFit="1" customWidth="1"/>
    <col min="3335" max="3584" width="9.140625" style="222"/>
    <col min="3585" max="3585" width="7.140625" style="222" customWidth="1"/>
    <col min="3586" max="3586" width="42" style="222" bestFit="1" customWidth="1"/>
    <col min="3587" max="3587" width="8.28515625" style="222" bestFit="1" customWidth="1"/>
    <col min="3588" max="3588" width="11" style="222" customWidth="1"/>
    <col min="3589" max="3589" width="11" style="222" bestFit="1" customWidth="1"/>
    <col min="3590" max="3590" width="21.85546875" style="222" bestFit="1" customWidth="1"/>
    <col min="3591" max="3840" width="9.140625" style="222"/>
    <col min="3841" max="3841" width="7.140625" style="222" customWidth="1"/>
    <col min="3842" max="3842" width="42" style="222" bestFit="1" customWidth="1"/>
    <col min="3843" max="3843" width="8.28515625" style="222" bestFit="1" customWidth="1"/>
    <col min="3844" max="3844" width="11" style="222" customWidth="1"/>
    <col min="3845" max="3845" width="11" style="222" bestFit="1" customWidth="1"/>
    <col min="3846" max="3846" width="21.85546875" style="222" bestFit="1" customWidth="1"/>
    <col min="3847" max="4096" width="9.140625" style="222"/>
    <col min="4097" max="4097" width="7.140625" style="222" customWidth="1"/>
    <col min="4098" max="4098" width="42" style="222" bestFit="1" customWidth="1"/>
    <col min="4099" max="4099" width="8.28515625" style="222" bestFit="1" customWidth="1"/>
    <col min="4100" max="4100" width="11" style="222" customWidth="1"/>
    <col min="4101" max="4101" width="11" style="222" bestFit="1" customWidth="1"/>
    <col min="4102" max="4102" width="21.85546875" style="222" bestFit="1" customWidth="1"/>
    <col min="4103" max="4352" width="9.140625" style="222"/>
    <col min="4353" max="4353" width="7.140625" style="222" customWidth="1"/>
    <col min="4354" max="4354" width="42" style="222" bestFit="1" customWidth="1"/>
    <col min="4355" max="4355" width="8.28515625" style="222" bestFit="1" customWidth="1"/>
    <col min="4356" max="4356" width="11" style="222" customWidth="1"/>
    <col min="4357" max="4357" width="11" style="222" bestFit="1" customWidth="1"/>
    <col min="4358" max="4358" width="21.85546875" style="222" bestFit="1" customWidth="1"/>
    <col min="4359" max="4608" width="9.140625" style="222"/>
    <col min="4609" max="4609" width="7.140625" style="222" customWidth="1"/>
    <col min="4610" max="4610" width="42" style="222" bestFit="1" customWidth="1"/>
    <col min="4611" max="4611" width="8.28515625" style="222" bestFit="1" customWidth="1"/>
    <col min="4612" max="4612" width="11" style="222" customWidth="1"/>
    <col min="4613" max="4613" width="11" style="222" bestFit="1" customWidth="1"/>
    <col min="4614" max="4614" width="21.85546875" style="222" bestFit="1" customWidth="1"/>
    <col min="4615" max="4864" width="9.140625" style="222"/>
    <col min="4865" max="4865" width="7.140625" style="222" customWidth="1"/>
    <col min="4866" max="4866" width="42" style="222" bestFit="1" customWidth="1"/>
    <col min="4867" max="4867" width="8.28515625" style="222" bestFit="1" customWidth="1"/>
    <col min="4868" max="4868" width="11" style="222" customWidth="1"/>
    <col min="4869" max="4869" width="11" style="222" bestFit="1" customWidth="1"/>
    <col min="4870" max="4870" width="21.85546875" style="222" bestFit="1" customWidth="1"/>
    <col min="4871" max="5120" width="9.140625" style="222"/>
    <col min="5121" max="5121" width="7.140625" style="222" customWidth="1"/>
    <col min="5122" max="5122" width="42" style="222" bestFit="1" customWidth="1"/>
    <col min="5123" max="5123" width="8.28515625" style="222" bestFit="1" customWidth="1"/>
    <col min="5124" max="5124" width="11" style="222" customWidth="1"/>
    <col min="5125" max="5125" width="11" style="222" bestFit="1" customWidth="1"/>
    <col min="5126" max="5126" width="21.85546875" style="222" bestFit="1" customWidth="1"/>
    <col min="5127" max="5376" width="9.140625" style="222"/>
    <col min="5377" max="5377" width="7.140625" style="222" customWidth="1"/>
    <col min="5378" max="5378" width="42" style="222" bestFit="1" customWidth="1"/>
    <col min="5379" max="5379" width="8.28515625" style="222" bestFit="1" customWidth="1"/>
    <col min="5380" max="5380" width="11" style="222" customWidth="1"/>
    <col min="5381" max="5381" width="11" style="222" bestFit="1" customWidth="1"/>
    <col min="5382" max="5382" width="21.85546875" style="222" bestFit="1" customWidth="1"/>
    <col min="5383" max="5632" width="9.140625" style="222"/>
    <col min="5633" max="5633" width="7.140625" style="222" customWidth="1"/>
    <col min="5634" max="5634" width="42" style="222" bestFit="1" customWidth="1"/>
    <col min="5635" max="5635" width="8.28515625" style="222" bestFit="1" customWidth="1"/>
    <col min="5636" max="5636" width="11" style="222" customWidth="1"/>
    <col min="5637" max="5637" width="11" style="222" bestFit="1" customWidth="1"/>
    <col min="5638" max="5638" width="21.85546875" style="222" bestFit="1" customWidth="1"/>
    <col min="5639" max="5888" width="9.140625" style="222"/>
    <col min="5889" max="5889" width="7.140625" style="222" customWidth="1"/>
    <col min="5890" max="5890" width="42" style="222" bestFit="1" customWidth="1"/>
    <col min="5891" max="5891" width="8.28515625" style="222" bestFit="1" customWidth="1"/>
    <col min="5892" max="5892" width="11" style="222" customWidth="1"/>
    <col min="5893" max="5893" width="11" style="222" bestFit="1" customWidth="1"/>
    <col min="5894" max="5894" width="21.85546875" style="222" bestFit="1" customWidth="1"/>
    <col min="5895" max="6144" width="9.140625" style="222"/>
    <col min="6145" max="6145" width="7.140625" style="222" customWidth="1"/>
    <col min="6146" max="6146" width="42" style="222" bestFit="1" customWidth="1"/>
    <col min="6147" max="6147" width="8.28515625" style="222" bestFit="1" customWidth="1"/>
    <col min="6148" max="6148" width="11" style="222" customWidth="1"/>
    <col min="6149" max="6149" width="11" style="222" bestFit="1" customWidth="1"/>
    <col min="6150" max="6150" width="21.85546875" style="222" bestFit="1" customWidth="1"/>
    <col min="6151" max="6400" width="9.140625" style="222"/>
    <col min="6401" max="6401" width="7.140625" style="222" customWidth="1"/>
    <col min="6402" max="6402" width="42" style="222" bestFit="1" customWidth="1"/>
    <col min="6403" max="6403" width="8.28515625" style="222" bestFit="1" customWidth="1"/>
    <col min="6404" max="6404" width="11" style="222" customWidth="1"/>
    <col min="6405" max="6405" width="11" style="222" bestFit="1" customWidth="1"/>
    <col min="6406" max="6406" width="21.85546875" style="222" bestFit="1" customWidth="1"/>
    <col min="6407" max="6656" width="9.140625" style="222"/>
    <col min="6657" max="6657" width="7.140625" style="222" customWidth="1"/>
    <col min="6658" max="6658" width="42" style="222" bestFit="1" customWidth="1"/>
    <col min="6659" max="6659" width="8.28515625" style="222" bestFit="1" customWidth="1"/>
    <col min="6660" max="6660" width="11" style="222" customWidth="1"/>
    <col min="6661" max="6661" width="11" style="222" bestFit="1" customWidth="1"/>
    <col min="6662" max="6662" width="21.85546875" style="222" bestFit="1" customWidth="1"/>
    <col min="6663" max="6912" width="9.140625" style="222"/>
    <col min="6913" max="6913" width="7.140625" style="222" customWidth="1"/>
    <col min="6914" max="6914" width="42" style="222" bestFit="1" customWidth="1"/>
    <col min="6915" max="6915" width="8.28515625" style="222" bestFit="1" customWidth="1"/>
    <col min="6916" max="6916" width="11" style="222" customWidth="1"/>
    <col min="6917" max="6917" width="11" style="222" bestFit="1" customWidth="1"/>
    <col min="6918" max="6918" width="21.85546875" style="222" bestFit="1" customWidth="1"/>
    <col min="6919" max="7168" width="9.140625" style="222"/>
    <col min="7169" max="7169" width="7.140625" style="222" customWidth="1"/>
    <col min="7170" max="7170" width="42" style="222" bestFit="1" customWidth="1"/>
    <col min="7171" max="7171" width="8.28515625" style="222" bestFit="1" customWidth="1"/>
    <col min="7172" max="7172" width="11" style="222" customWidth="1"/>
    <col min="7173" max="7173" width="11" style="222" bestFit="1" customWidth="1"/>
    <col min="7174" max="7174" width="21.85546875" style="222" bestFit="1" customWidth="1"/>
    <col min="7175" max="7424" width="9.140625" style="222"/>
    <col min="7425" max="7425" width="7.140625" style="222" customWidth="1"/>
    <col min="7426" max="7426" width="42" style="222" bestFit="1" customWidth="1"/>
    <col min="7427" max="7427" width="8.28515625" style="222" bestFit="1" customWidth="1"/>
    <col min="7428" max="7428" width="11" style="222" customWidth="1"/>
    <col min="7429" max="7429" width="11" style="222" bestFit="1" customWidth="1"/>
    <col min="7430" max="7430" width="21.85546875" style="222" bestFit="1" customWidth="1"/>
    <col min="7431" max="7680" width="9.140625" style="222"/>
    <col min="7681" max="7681" width="7.140625" style="222" customWidth="1"/>
    <col min="7682" max="7682" width="42" style="222" bestFit="1" customWidth="1"/>
    <col min="7683" max="7683" width="8.28515625" style="222" bestFit="1" customWidth="1"/>
    <col min="7684" max="7684" width="11" style="222" customWidth="1"/>
    <col min="7685" max="7685" width="11" style="222" bestFit="1" customWidth="1"/>
    <col min="7686" max="7686" width="21.85546875" style="222" bestFit="1" customWidth="1"/>
    <col min="7687" max="7936" width="9.140625" style="222"/>
    <col min="7937" max="7937" width="7.140625" style="222" customWidth="1"/>
    <col min="7938" max="7938" width="42" style="222" bestFit="1" customWidth="1"/>
    <col min="7939" max="7939" width="8.28515625" style="222" bestFit="1" customWidth="1"/>
    <col min="7940" max="7940" width="11" style="222" customWidth="1"/>
    <col min="7941" max="7941" width="11" style="222" bestFit="1" customWidth="1"/>
    <col min="7942" max="7942" width="21.85546875" style="222" bestFit="1" customWidth="1"/>
    <col min="7943" max="8192" width="9.140625" style="222"/>
    <col min="8193" max="8193" width="7.140625" style="222" customWidth="1"/>
    <col min="8194" max="8194" width="42" style="222" bestFit="1" customWidth="1"/>
    <col min="8195" max="8195" width="8.28515625" style="222" bestFit="1" customWidth="1"/>
    <col min="8196" max="8196" width="11" style="222" customWidth="1"/>
    <col min="8197" max="8197" width="11" style="222" bestFit="1" customWidth="1"/>
    <col min="8198" max="8198" width="21.85546875" style="222" bestFit="1" customWidth="1"/>
    <col min="8199" max="8448" width="9.140625" style="222"/>
    <col min="8449" max="8449" width="7.140625" style="222" customWidth="1"/>
    <col min="8450" max="8450" width="42" style="222" bestFit="1" customWidth="1"/>
    <col min="8451" max="8451" width="8.28515625" style="222" bestFit="1" customWidth="1"/>
    <col min="8452" max="8452" width="11" style="222" customWidth="1"/>
    <col min="8453" max="8453" width="11" style="222" bestFit="1" customWidth="1"/>
    <col min="8454" max="8454" width="21.85546875" style="222" bestFit="1" customWidth="1"/>
    <col min="8455" max="8704" width="9.140625" style="222"/>
    <col min="8705" max="8705" width="7.140625" style="222" customWidth="1"/>
    <col min="8706" max="8706" width="42" style="222" bestFit="1" customWidth="1"/>
    <col min="8707" max="8707" width="8.28515625" style="222" bestFit="1" customWidth="1"/>
    <col min="8708" max="8708" width="11" style="222" customWidth="1"/>
    <col min="8709" max="8709" width="11" style="222" bestFit="1" customWidth="1"/>
    <col min="8710" max="8710" width="21.85546875" style="222" bestFit="1" customWidth="1"/>
    <col min="8711" max="8960" width="9.140625" style="222"/>
    <col min="8961" max="8961" width="7.140625" style="222" customWidth="1"/>
    <col min="8962" max="8962" width="42" style="222" bestFit="1" customWidth="1"/>
    <col min="8963" max="8963" width="8.28515625" style="222" bestFit="1" customWidth="1"/>
    <col min="8964" max="8964" width="11" style="222" customWidth="1"/>
    <col min="8965" max="8965" width="11" style="222" bestFit="1" customWidth="1"/>
    <col min="8966" max="8966" width="21.85546875" style="222" bestFit="1" customWidth="1"/>
    <col min="8967" max="9216" width="9.140625" style="222"/>
    <col min="9217" max="9217" width="7.140625" style="222" customWidth="1"/>
    <col min="9218" max="9218" width="42" style="222" bestFit="1" customWidth="1"/>
    <col min="9219" max="9219" width="8.28515625" style="222" bestFit="1" customWidth="1"/>
    <col min="9220" max="9220" width="11" style="222" customWidth="1"/>
    <col min="9221" max="9221" width="11" style="222" bestFit="1" customWidth="1"/>
    <col min="9222" max="9222" width="21.85546875" style="222" bestFit="1" customWidth="1"/>
    <col min="9223" max="9472" width="9.140625" style="222"/>
    <col min="9473" max="9473" width="7.140625" style="222" customWidth="1"/>
    <col min="9474" max="9474" width="42" style="222" bestFit="1" customWidth="1"/>
    <col min="9475" max="9475" width="8.28515625" style="222" bestFit="1" customWidth="1"/>
    <col min="9476" max="9476" width="11" style="222" customWidth="1"/>
    <col min="9477" max="9477" width="11" style="222" bestFit="1" customWidth="1"/>
    <col min="9478" max="9478" width="21.85546875" style="222" bestFit="1" customWidth="1"/>
    <col min="9479" max="9728" width="9.140625" style="222"/>
    <col min="9729" max="9729" width="7.140625" style="222" customWidth="1"/>
    <col min="9730" max="9730" width="42" style="222" bestFit="1" customWidth="1"/>
    <col min="9731" max="9731" width="8.28515625" style="222" bestFit="1" customWidth="1"/>
    <col min="9732" max="9732" width="11" style="222" customWidth="1"/>
    <col min="9733" max="9733" width="11" style="222" bestFit="1" customWidth="1"/>
    <col min="9734" max="9734" width="21.85546875" style="222" bestFit="1" customWidth="1"/>
    <col min="9735" max="9984" width="9.140625" style="222"/>
    <col min="9985" max="9985" width="7.140625" style="222" customWidth="1"/>
    <col min="9986" max="9986" width="42" style="222" bestFit="1" customWidth="1"/>
    <col min="9987" max="9987" width="8.28515625" style="222" bestFit="1" customWidth="1"/>
    <col min="9988" max="9988" width="11" style="222" customWidth="1"/>
    <col min="9989" max="9989" width="11" style="222" bestFit="1" customWidth="1"/>
    <col min="9990" max="9990" width="21.85546875" style="222" bestFit="1" customWidth="1"/>
    <col min="9991" max="10240" width="9.140625" style="222"/>
    <col min="10241" max="10241" width="7.140625" style="222" customWidth="1"/>
    <col min="10242" max="10242" width="42" style="222" bestFit="1" customWidth="1"/>
    <col min="10243" max="10243" width="8.28515625" style="222" bestFit="1" customWidth="1"/>
    <col min="10244" max="10244" width="11" style="222" customWidth="1"/>
    <col min="10245" max="10245" width="11" style="222" bestFit="1" customWidth="1"/>
    <col min="10246" max="10246" width="21.85546875" style="222" bestFit="1" customWidth="1"/>
    <col min="10247" max="10496" width="9.140625" style="222"/>
    <col min="10497" max="10497" width="7.140625" style="222" customWidth="1"/>
    <col min="10498" max="10498" width="42" style="222" bestFit="1" customWidth="1"/>
    <col min="10499" max="10499" width="8.28515625" style="222" bestFit="1" customWidth="1"/>
    <col min="10500" max="10500" width="11" style="222" customWidth="1"/>
    <col min="10501" max="10501" width="11" style="222" bestFit="1" customWidth="1"/>
    <col min="10502" max="10502" width="21.85546875" style="222" bestFit="1" customWidth="1"/>
    <col min="10503" max="10752" width="9.140625" style="222"/>
    <col min="10753" max="10753" width="7.140625" style="222" customWidth="1"/>
    <col min="10754" max="10754" width="42" style="222" bestFit="1" customWidth="1"/>
    <col min="10755" max="10755" width="8.28515625" style="222" bestFit="1" customWidth="1"/>
    <col min="10756" max="10756" width="11" style="222" customWidth="1"/>
    <col min="10757" max="10757" width="11" style="222" bestFit="1" customWidth="1"/>
    <col min="10758" max="10758" width="21.85546875" style="222" bestFit="1" customWidth="1"/>
    <col min="10759" max="11008" width="9.140625" style="222"/>
    <col min="11009" max="11009" width="7.140625" style="222" customWidth="1"/>
    <col min="11010" max="11010" width="42" style="222" bestFit="1" customWidth="1"/>
    <col min="11011" max="11011" width="8.28515625" style="222" bestFit="1" customWidth="1"/>
    <col min="11012" max="11012" width="11" style="222" customWidth="1"/>
    <col min="11013" max="11013" width="11" style="222" bestFit="1" customWidth="1"/>
    <col min="11014" max="11014" width="21.85546875" style="222" bestFit="1" customWidth="1"/>
    <col min="11015" max="11264" width="9.140625" style="222"/>
    <col min="11265" max="11265" width="7.140625" style="222" customWidth="1"/>
    <col min="11266" max="11266" width="42" style="222" bestFit="1" customWidth="1"/>
    <col min="11267" max="11267" width="8.28515625" style="222" bestFit="1" customWidth="1"/>
    <col min="11268" max="11268" width="11" style="222" customWidth="1"/>
    <col min="11269" max="11269" width="11" style="222" bestFit="1" customWidth="1"/>
    <col min="11270" max="11270" width="21.85546875" style="222" bestFit="1" customWidth="1"/>
    <col min="11271" max="11520" width="9.140625" style="222"/>
    <col min="11521" max="11521" width="7.140625" style="222" customWidth="1"/>
    <col min="11522" max="11522" width="42" style="222" bestFit="1" customWidth="1"/>
    <col min="11523" max="11523" width="8.28515625" style="222" bestFit="1" customWidth="1"/>
    <col min="11524" max="11524" width="11" style="222" customWidth="1"/>
    <col min="11525" max="11525" width="11" style="222" bestFit="1" customWidth="1"/>
    <col min="11526" max="11526" width="21.85546875" style="222" bestFit="1" customWidth="1"/>
    <col min="11527" max="11776" width="9.140625" style="222"/>
    <col min="11777" max="11777" width="7.140625" style="222" customWidth="1"/>
    <col min="11778" max="11778" width="42" style="222" bestFit="1" customWidth="1"/>
    <col min="11779" max="11779" width="8.28515625" style="222" bestFit="1" customWidth="1"/>
    <col min="11780" max="11780" width="11" style="222" customWidth="1"/>
    <col min="11781" max="11781" width="11" style="222" bestFit="1" customWidth="1"/>
    <col min="11782" max="11782" width="21.85546875" style="222" bestFit="1" customWidth="1"/>
    <col min="11783" max="12032" width="9.140625" style="222"/>
    <col min="12033" max="12033" width="7.140625" style="222" customWidth="1"/>
    <col min="12034" max="12034" width="42" style="222" bestFit="1" customWidth="1"/>
    <col min="12035" max="12035" width="8.28515625" style="222" bestFit="1" customWidth="1"/>
    <col min="12036" max="12036" width="11" style="222" customWidth="1"/>
    <col min="12037" max="12037" width="11" style="222" bestFit="1" customWidth="1"/>
    <col min="12038" max="12038" width="21.85546875" style="222" bestFit="1" customWidth="1"/>
    <col min="12039" max="12288" width="9.140625" style="222"/>
    <col min="12289" max="12289" width="7.140625" style="222" customWidth="1"/>
    <col min="12290" max="12290" width="42" style="222" bestFit="1" customWidth="1"/>
    <col min="12291" max="12291" width="8.28515625" style="222" bestFit="1" customWidth="1"/>
    <col min="12292" max="12292" width="11" style="222" customWidth="1"/>
    <col min="12293" max="12293" width="11" style="222" bestFit="1" customWidth="1"/>
    <col min="12294" max="12294" width="21.85546875" style="222" bestFit="1" customWidth="1"/>
    <col min="12295" max="12544" width="9.140625" style="222"/>
    <col min="12545" max="12545" width="7.140625" style="222" customWidth="1"/>
    <col min="12546" max="12546" width="42" style="222" bestFit="1" customWidth="1"/>
    <col min="12547" max="12547" width="8.28515625" style="222" bestFit="1" customWidth="1"/>
    <col min="12548" max="12548" width="11" style="222" customWidth="1"/>
    <col min="12549" max="12549" width="11" style="222" bestFit="1" customWidth="1"/>
    <col min="12550" max="12550" width="21.85546875" style="222" bestFit="1" customWidth="1"/>
    <col min="12551" max="12800" width="9.140625" style="222"/>
    <col min="12801" max="12801" width="7.140625" style="222" customWidth="1"/>
    <col min="12802" max="12802" width="42" style="222" bestFit="1" customWidth="1"/>
    <col min="12803" max="12803" width="8.28515625" style="222" bestFit="1" customWidth="1"/>
    <col min="12804" max="12804" width="11" style="222" customWidth="1"/>
    <col min="12805" max="12805" width="11" style="222" bestFit="1" customWidth="1"/>
    <col min="12806" max="12806" width="21.85546875" style="222" bestFit="1" customWidth="1"/>
    <col min="12807" max="13056" width="9.140625" style="222"/>
    <col min="13057" max="13057" width="7.140625" style="222" customWidth="1"/>
    <col min="13058" max="13058" width="42" style="222" bestFit="1" customWidth="1"/>
    <col min="13059" max="13059" width="8.28515625" style="222" bestFit="1" customWidth="1"/>
    <col min="13060" max="13060" width="11" style="222" customWidth="1"/>
    <col min="13061" max="13061" width="11" style="222" bestFit="1" customWidth="1"/>
    <col min="13062" max="13062" width="21.85546875" style="222" bestFit="1" customWidth="1"/>
    <col min="13063" max="13312" width="9.140625" style="222"/>
    <col min="13313" max="13313" width="7.140625" style="222" customWidth="1"/>
    <col min="13314" max="13314" width="42" style="222" bestFit="1" customWidth="1"/>
    <col min="13315" max="13315" width="8.28515625" style="222" bestFit="1" customWidth="1"/>
    <col min="13316" max="13316" width="11" style="222" customWidth="1"/>
    <col min="13317" max="13317" width="11" style="222" bestFit="1" customWidth="1"/>
    <col min="13318" max="13318" width="21.85546875" style="222" bestFit="1" customWidth="1"/>
    <col min="13319" max="13568" width="9.140625" style="222"/>
    <col min="13569" max="13569" width="7.140625" style="222" customWidth="1"/>
    <col min="13570" max="13570" width="42" style="222" bestFit="1" customWidth="1"/>
    <col min="13571" max="13571" width="8.28515625" style="222" bestFit="1" customWidth="1"/>
    <col min="13572" max="13572" width="11" style="222" customWidth="1"/>
    <col min="13573" max="13573" width="11" style="222" bestFit="1" customWidth="1"/>
    <col min="13574" max="13574" width="21.85546875" style="222" bestFit="1" customWidth="1"/>
    <col min="13575" max="13824" width="9.140625" style="222"/>
    <col min="13825" max="13825" width="7.140625" style="222" customWidth="1"/>
    <col min="13826" max="13826" width="42" style="222" bestFit="1" customWidth="1"/>
    <col min="13827" max="13827" width="8.28515625" style="222" bestFit="1" customWidth="1"/>
    <col min="13828" max="13828" width="11" style="222" customWidth="1"/>
    <col min="13829" max="13829" width="11" style="222" bestFit="1" customWidth="1"/>
    <col min="13830" max="13830" width="21.85546875" style="222" bestFit="1" customWidth="1"/>
    <col min="13831" max="14080" width="9.140625" style="222"/>
    <col min="14081" max="14081" width="7.140625" style="222" customWidth="1"/>
    <col min="14082" max="14082" width="42" style="222" bestFit="1" customWidth="1"/>
    <col min="14083" max="14083" width="8.28515625" style="222" bestFit="1" customWidth="1"/>
    <col min="14084" max="14084" width="11" style="222" customWidth="1"/>
    <col min="14085" max="14085" width="11" style="222" bestFit="1" customWidth="1"/>
    <col min="14086" max="14086" width="21.85546875" style="222" bestFit="1" customWidth="1"/>
    <col min="14087" max="14336" width="9.140625" style="222"/>
    <col min="14337" max="14337" width="7.140625" style="222" customWidth="1"/>
    <col min="14338" max="14338" width="42" style="222" bestFit="1" customWidth="1"/>
    <col min="14339" max="14339" width="8.28515625" style="222" bestFit="1" customWidth="1"/>
    <col min="14340" max="14340" width="11" style="222" customWidth="1"/>
    <col min="14341" max="14341" width="11" style="222" bestFit="1" customWidth="1"/>
    <col min="14342" max="14342" width="21.85546875" style="222" bestFit="1" customWidth="1"/>
    <col min="14343" max="14592" width="9.140625" style="222"/>
    <col min="14593" max="14593" width="7.140625" style="222" customWidth="1"/>
    <col min="14594" max="14594" width="42" style="222" bestFit="1" customWidth="1"/>
    <col min="14595" max="14595" width="8.28515625" style="222" bestFit="1" customWidth="1"/>
    <col min="14596" max="14596" width="11" style="222" customWidth="1"/>
    <col min="14597" max="14597" width="11" style="222" bestFit="1" customWidth="1"/>
    <col min="14598" max="14598" width="21.85546875" style="222" bestFit="1" customWidth="1"/>
    <col min="14599" max="14848" width="9.140625" style="222"/>
    <col min="14849" max="14849" width="7.140625" style="222" customWidth="1"/>
    <col min="14850" max="14850" width="42" style="222" bestFit="1" customWidth="1"/>
    <col min="14851" max="14851" width="8.28515625" style="222" bestFit="1" customWidth="1"/>
    <col min="14852" max="14852" width="11" style="222" customWidth="1"/>
    <col min="14853" max="14853" width="11" style="222" bestFit="1" customWidth="1"/>
    <col min="14854" max="14854" width="21.85546875" style="222" bestFit="1" customWidth="1"/>
    <col min="14855" max="15104" width="9.140625" style="222"/>
    <col min="15105" max="15105" width="7.140625" style="222" customWidth="1"/>
    <col min="15106" max="15106" width="42" style="222" bestFit="1" customWidth="1"/>
    <col min="15107" max="15107" width="8.28515625" style="222" bestFit="1" customWidth="1"/>
    <col min="15108" max="15108" width="11" style="222" customWidth="1"/>
    <col min="15109" max="15109" width="11" style="222" bestFit="1" customWidth="1"/>
    <col min="15110" max="15110" width="21.85546875" style="222" bestFit="1" customWidth="1"/>
    <col min="15111" max="15360" width="9.140625" style="222"/>
    <col min="15361" max="15361" width="7.140625" style="222" customWidth="1"/>
    <col min="15362" max="15362" width="42" style="222" bestFit="1" customWidth="1"/>
    <col min="15363" max="15363" width="8.28515625" style="222" bestFit="1" customWidth="1"/>
    <col min="15364" max="15364" width="11" style="222" customWidth="1"/>
    <col min="15365" max="15365" width="11" style="222" bestFit="1" customWidth="1"/>
    <col min="15366" max="15366" width="21.85546875" style="222" bestFit="1" customWidth="1"/>
    <col min="15367" max="15616" width="9.140625" style="222"/>
    <col min="15617" max="15617" width="7.140625" style="222" customWidth="1"/>
    <col min="15618" max="15618" width="42" style="222" bestFit="1" customWidth="1"/>
    <col min="15619" max="15619" width="8.28515625" style="222" bestFit="1" customWidth="1"/>
    <col min="15620" max="15620" width="11" style="222" customWidth="1"/>
    <col min="15621" max="15621" width="11" style="222" bestFit="1" customWidth="1"/>
    <col min="15622" max="15622" width="21.85546875" style="222" bestFit="1" customWidth="1"/>
    <col min="15623" max="15872" width="9.140625" style="222"/>
    <col min="15873" max="15873" width="7.140625" style="222" customWidth="1"/>
    <col min="15874" max="15874" width="42" style="222" bestFit="1" customWidth="1"/>
    <col min="15875" max="15875" width="8.28515625" style="222" bestFit="1" customWidth="1"/>
    <col min="15876" max="15876" width="11" style="222" customWidth="1"/>
    <col min="15877" max="15877" width="11" style="222" bestFit="1" customWidth="1"/>
    <col min="15878" max="15878" width="21.85546875" style="222" bestFit="1" customWidth="1"/>
    <col min="15879" max="16128" width="9.140625" style="222"/>
    <col min="16129" max="16129" width="7.140625" style="222" customWidth="1"/>
    <col min="16130" max="16130" width="42" style="222" bestFit="1" customWidth="1"/>
    <col min="16131" max="16131" width="8.28515625" style="222" bestFit="1" customWidth="1"/>
    <col min="16132" max="16132" width="11" style="222" customWidth="1"/>
    <col min="16133" max="16133" width="11" style="222" bestFit="1" customWidth="1"/>
    <col min="16134" max="16134" width="21.85546875" style="222" bestFit="1" customWidth="1"/>
    <col min="16135" max="16384" width="9.140625" style="222"/>
  </cols>
  <sheetData>
    <row r="1" spans="1:6" ht="15.75">
      <c r="A1" s="400" t="s">
        <v>550</v>
      </c>
      <c r="B1" s="401"/>
      <c r="C1" s="401"/>
      <c r="D1" s="401"/>
      <c r="E1" s="366"/>
      <c r="F1" s="310"/>
    </row>
    <row r="2" spans="1:6">
      <c r="A2" s="311" t="s">
        <v>551</v>
      </c>
      <c r="B2" s="312" t="s">
        <v>552</v>
      </c>
      <c r="C2" s="313" t="s">
        <v>553</v>
      </c>
      <c r="D2" s="313" t="s">
        <v>554</v>
      </c>
      <c r="E2" s="313" t="s">
        <v>555</v>
      </c>
      <c r="F2" s="314" t="s">
        <v>556</v>
      </c>
    </row>
    <row r="3" spans="1:6" ht="14.1" customHeight="1">
      <c r="A3" s="315"/>
      <c r="B3" s="316" t="s">
        <v>602</v>
      </c>
      <c r="C3" s="317"/>
      <c r="D3" s="318"/>
      <c r="E3" s="318"/>
      <c r="F3" s="319"/>
    </row>
    <row r="4" spans="1:6" ht="14.1" customHeight="1">
      <c r="A4" s="320" t="s">
        <v>558</v>
      </c>
      <c r="B4" s="321" t="s">
        <v>603</v>
      </c>
      <c r="C4" s="322"/>
      <c r="D4" s="323"/>
      <c r="E4" s="223"/>
      <c r="F4" s="310"/>
    </row>
    <row r="5" spans="1:6" ht="14.1" customHeight="1">
      <c r="A5" s="334" t="s">
        <v>560</v>
      </c>
      <c r="B5" s="335" t="s">
        <v>604</v>
      </c>
      <c r="C5" s="322">
        <v>55</v>
      </c>
      <c r="D5" s="323" t="s">
        <v>562</v>
      </c>
      <c r="E5" s="226"/>
      <c r="F5" s="367">
        <f>C5*E5</f>
        <v>0</v>
      </c>
    </row>
    <row r="6" spans="1:6" ht="14.1" customHeight="1">
      <c r="A6" s="334" t="s">
        <v>563</v>
      </c>
      <c r="B6" s="335" t="s">
        <v>605</v>
      </c>
      <c r="C6" s="322">
        <v>22</v>
      </c>
      <c r="D6" s="323" t="s">
        <v>562</v>
      </c>
      <c r="E6" s="226"/>
      <c r="F6" s="367">
        <f>C6*E6</f>
        <v>0</v>
      </c>
    </row>
    <row r="7" spans="1:6" ht="14.1" customHeight="1">
      <c r="A7" s="334" t="s">
        <v>606</v>
      </c>
      <c r="B7" s="335" t="s">
        <v>607</v>
      </c>
      <c r="C7" s="322">
        <v>12</v>
      </c>
      <c r="D7" s="323" t="s">
        <v>562</v>
      </c>
      <c r="E7" s="226"/>
      <c r="F7" s="367">
        <f>C7*E7</f>
        <v>0</v>
      </c>
    </row>
    <row r="8" spans="1:6" ht="14.1" customHeight="1">
      <c r="A8" s="327"/>
      <c r="B8" s="328"/>
      <c r="C8" s="329"/>
      <c r="D8" s="330"/>
      <c r="E8" s="227"/>
      <c r="F8" s="368">
        <f>SUM(F5:F7)</f>
        <v>0</v>
      </c>
    </row>
    <row r="9" spans="1:6" ht="14.1" customHeight="1">
      <c r="A9" s="320" t="s">
        <v>565</v>
      </c>
      <c r="B9" s="321" t="s">
        <v>608</v>
      </c>
      <c r="C9" s="322"/>
      <c r="D9" s="323"/>
      <c r="E9" s="226"/>
      <c r="F9" s="369"/>
    </row>
    <row r="10" spans="1:6" ht="14.1" customHeight="1">
      <c r="A10" s="334" t="s">
        <v>567</v>
      </c>
      <c r="B10" s="335" t="s">
        <v>609</v>
      </c>
      <c r="C10" s="322">
        <v>4</v>
      </c>
      <c r="D10" s="370" t="s">
        <v>130</v>
      </c>
      <c r="E10" s="228"/>
      <c r="F10" s="367">
        <f t="shared" ref="F10:F19" si="0">C10*E10</f>
        <v>0</v>
      </c>
    </row>
    <row r="11" spans="1:6" ht="14.1" customHeight="1">
      <c r="A11" s="334" t="s">
        <v>569</v>
      </c>
      <c r="B11" s="335" t="s">
        <v>610</v>
      </c>
      <c r="C11" s="322">
        <v>4</v>
      </c>
      <c r="D11" s="370" t="s">
        <v>130</v>
      </c>
      <c r="E11" s="228"/>
      <c r="F11" s="367">
        <f t="shared" si="0"/>
        <v>0</v>
      </c>
    </row>
    <row r="12" spans="1:6" ht="14.1" customHeight="1">
      <c r="A12" s="334" t="s">
        <v>571</v>
      </c>
      <c r="B12" s="335" t="s">
        <v>611</v>
      </c>
      <c r="C12" s="322">
        <v>4</v>
      </c>
      <c r="D12" s="370" t="s">
        <v>130</v>
      </c>
      <c r="E12" s="228"/>
      <c r="F12" s="367">
        <f t="shared" si="0"/>
        <v>0</v>
      </c>
    </row>
    <row r="13" spans="1:6" ht="14.1" customHeight="1">
      <c r="A13" s="334" t="s">
        <v>612</v>
      </c>
      <c r="B13" s="335" t="s">
        <v>613</v>
      </c>
      <c r="C13" s="322">
        <v>4</v>
      </c>
      <c r="D13" s="370" t="s">
        <v>130</v>
      </c>
      <c r="E13" s="228"/>
      <c r="F13" s="367">
        <f t="shared" si="0"/>
        <v>0</v>
      </c>
    </row>
    <row r="14" spans="1:6" ht="14.1" customHeight="1">
      <c r="A14" s="334" t="s">
        <v>614</v>
      </c>
      <c r="B14" s="335" t="s">
        <v>615</v>
      </c>
      <c r="C14" s="322">
        <v>8</v>
      </c>
      <c r="D14" s="370" t="s">
        <v>130</v>
      </c>
      <c r="E14" s="228"/>
      <c r="F14" s="367">
        <f t="shared" si="0"/>
        <v>0</v>
      </c>
    </row>
    <row r="15" spans="1:6" ht="14.1" customHeight="1">
      <c r="A15" s="334" t="s">
        <v>616</v>
      </c>
      <c r="B15" s="335" t="s">
        <v>617</v>
      </c>
      <c r="C15" s="322">
        <v>2</v>
      </c>
      <c r="D15" s="370" t="s">
        <v>130</v>
      </c>
      <c r="E15" s="228"/>
      <c r="F15" s="367">
        <f t="shared" si="0"/>
        <v>0</v>
      </c>
    </row>
    <row r="16" spans="1:6" ht="14.1" customHeight="1">
      <c r="A16" s="334" t="s">
        <v>618</v>
      </c>
      <c r="B16" s="335" t="s">
        <v>619</v>
      </c>
      <c r="C16" s="322">
        <v>1</v>
      </c>
      <c r="D16" s="370" t="s">
        <v>130</v>
      </c>
      <c r="E16" s="228"/>
      <c r="F16" s="367">
        <f t="shared" si="0"/>
        <v>0</v>
      </c>
    </row>
    <row r="17" spans="1:6" ht="14.1" customHeight="1">
      <c r="A17" s="334" t="s">
        <v>620</v>
      </c>
      <c r="B17" s="335" t="s">
        <v>621</v>
      </c>
      <c r="C17" s="322">
        <v>3</v>
      </c>
      <c r="D17" s="370" t="s">
        <v>130</v>
      </c>
      <c r="E17" s="228"/>
      <c r="F17" s="367">
        <f t="shared" si="0"/>
        <v>0</v>
      </c>
    </row>
    <row r="18" spans="1:6" ht="14.1" customHeight="1">
      <c r="A18" s="334" t="s">
        <v>622</v>
      </c>
      <c r="B18" s="335" t="s">
        <v>623</v>
      </c>
      <c r="C18" s="322">
        <v>3</v>
      </c>
      <c r="D18" s="370" t="s">
        <v>130</v>
      </c>
      <c r="E18" s="228"/>
      <c r="F18" s="367">
        <f t="shared" si="0"/>
        <v>0</v>
      </c>
    </row>
    <row r="19" spans="1:6" ht="14.1" customHeight="1">
      <c r="A19" s="334" t="s">
        <v>624</v>
      </c>
      <c r="B19" s="335" t="s">
        <v>615</v>
      </c>
      <c r="C19" s="322">
        <v>3</v>
      </c>
      <c r="D19" s="370" t="s">
        <v>130</v>
      </c>
      <c r="E19" s="228"/>
      <c r="F19" s="367">
        <f t="shared" si="0"/>
        <v>0</v>
      </c>
    </row>
    <row r="20" spans="1:6" ht="14.1" customHeight="1">
      <c r="A20" s="345"/>
      <c r="B20" s="328"/>
      <c r="C20" s="346"/>
      <c r="D20" s="330"/>
      <c r="E20" s="227"/>
      <c r="F20" s="368">
        <f>SUM(F10:F19)</f>
        <v>0</v>
      </c>
    </row>
    <row r="21" spans="1:6" ht="14.1" customHeight="1">
      <c r="A21" s="332" t="s">
        <v>573</v>
      </c>
      <c r="B21" s="321" t="s">
        <v>582</v>
      </c>
      <c r="C21" s="347"/>
      <c r="D21" s="323"/>
      <c r="E21" s="226"/>
      <c r="F21" s="369"/>
    </row>
    <row r="22" spans="1:6" ht="14.1" customHeight="1">
      <c r="A22" s="324" t="s">
        <v>575</v>
      </c>
      <c r="B22" s="325" t="s">
        <v>625</v>
      </c>
      <c r="C22" s="347">
        <v>33</v>
      </c>
      <c r="D22" s="323" t="s">
        <v>562</v>
      </c>
      <c r="E22" s="226"/>
      <c r="F22" s="367">
        <f>C22*E22</f>
        <v>0</v>
      </c>
    </row>
    <row r="23" spans="1:6" ht="14.1" customHeight="1">
      <c r="A23" s="324" t="s">
        <v>577</v>
      </c>
      <c r="B23" s="325" t="s">
        <v>626</v>
      </c>
      <c r="C23" s="322">
        <v>22</v>
      </c>
      <c r="D23" s="323" t="s">
        <v>562</v>
      </c>
      <c r="E23" s="226"/>
      <c r="F23" s="367">
        <f>C23*E23</f>
        <v>0</v>
      </c>
    </row>
    <row r="24" spans="1:6" ht="14.1" customHeight="1">
      <c r="A24" s="324" t="s">
        <v>579</v>
      </c>
      <c r="B24" s="325" t="s">
        <v>627</v>
      </c>
      <c r="C24" s="322">
        <v>12</v>
      </c>
      <c r="D24" s="323" t="s">
        <v>562</v>
      </c>
      <c r="E24" s="226"/>
      <c r="F24" s="367">
        <f>C24*E24</f>
        <v>0</v>
      </c>
    </row>
    <row r="25" spans="1:6" ht="14.1" customHeight="1">
      <c r="A25" s="327"/>
      <c r="B25" s="328"/>
      <c r="C25" s="329"/>
      <c r="D25" s="330"/>
      <c r="E25" s="227"/>
      <c r="F25" s="368">
        <f>SUM(F22:F24)</f>
        <v>0</v>
      </c>
    </row>
    <row r="26" spans="1:6" ht="14.1" customHeight="1">
      <c r="A26" s="332" t="s">
        <v>581</v>
      </c>
      <c r="B26" s="321" t="s">
        <v>628</v>
      </c>
      <c r="C26" s="322"/>
      <c r="D26" s="323"/>
      <c r="E26" s="226"/>
      <c r="F26" s="369"/>
    </row>
    <row r="27" spans="1:6" ht="14.1" customHeight="1">
      <c r="A27" s="334" t="s">
        <v>583</v>
      </c>
      <c r="B27" s="335" t="s">
        <v>629</v>
      </c>
      <c r="C27" s="322">
        <v>12</v>
      </c>
      <c r="D27" s="323" t="s">
        <v>562</v>
      </c>
      <c r="E27" s="226"/>
      <c r="F27" s="367">
        <f>C27*E27</f>
        <v>0</v>
      </c>
    </row>
    <row r="28" spans="1:6" ht="14.1" customHeight="1">
      <c r="A28" s="334" t="s">
        <v>630</v>
      </c>
      <c r="B28" s="335" t="s">
        <v>631</v>
      </c>
      <c r="C28" s="322">
        <v>10</v>
      </c>
      <c r="D28" s="323" t="s">
        <v>562</v>
      </c>
      <c r="E28" s="226"/>
      <c r="F28" s="367">
        <f>C28*E28</f>
        <v>0</v>
      </c>
    </row>
    <row r="29" spans="1:6" ht="14.1" customHeight="1">
      <c r="A29" s="334" t="s">
        <v>632</v>
      </c>
      <c r="B29" s="335" t="s">
        <v>633</v>
      </c>
      <c r="C29" s="322">
        <v>6</v>
      </c>
      <c r="D29" s="323" t="s">
        <v>562</v>
      </c>
      <c r="E29" s="226"/>
      <c r="F29" s="367">
        <f>C29*E29</f>
        <v>0</v>
      </c>
    </row>
    <row r="30" spans="1:6" ht="14.1" customHeight="1">
      <c r="A30" s="334" t="s">
        <v>634</v>
      </c>
      <c r="B30" s="335" t="s">
        <v>635</v>
      </c>
      <c r="C30" s="322">
        <v>2</v>
      </c>
      <c r="D30" s="323" t="s">
        <v>130</v>
      </c>
      <c r="E30" s="226"/>
      <c r="F30" s="367">
        <f>C30*E30</f>
        <v>0</v>
      </c>
    </row>
    <row r="31" spans="1:6" ht="14.1" customHeight="1">
      <c r="A31" s="336"/>
      <c r="B31" s="337"/>
      <c r="C31" s="371"/>
      <c r="D31" s="372"/>
      <c r="E31" s="229"/>
      <c r="F31" s="368">
        <f>SUM(F27:F30)</f>
        <v>0</v>
      </c>
    </row>
    <row r="32" spans="1:6" ht="14.1" customHeight="1">
      <c r="A32" s="332" t="s">
        <v>585</v>
      </c>
      <c r="B32" s="321" t="s">
        <v>586</v>
      </c>
      <c r="C32" s="347"/>
      <c r="D32" s="323"/>
      <c r="E32" s="226"/>
      <c r="F32" s="369"/>
    </row>
    <row r="33" spans="1:6" ht="14.1" customHeight="1">
      <c r="A33" s="334" t="s">
        <v>587</v>
      </c>
      <c r="B33" s="335" t="s">
        <v>636</v>
      </c>
      <c r="C33" s="347">
        <v>1</v>
      </c>
      <c r="D33" s="323" t="s">
        <v>487</v>
      </c>
      <c r="E33" s="226"/>
      <c r="F33" s="367">
        <f t="shared" ref="F33:F38" si="1">C33*E33</f>
        <v>0</v>
      </c>
    </row>
    <row r="34" spans="1:6" ht="14.1" customHeight="1">
      <c r="A34" s="334" t="s">
        <v>590</v>
      </c>
      <c r="B34" s="335" t="s">
        <v>637</v>
      </c>
      <c r="C34" s="347">
        <v>4</v>
      </c>
      <c r="D34" s="323" t="s">
        <v>130</v>
      </c>
      <c r="E34" s="226"/>
      <c r="F34" s="367">
        <f t="shared" si="1"/>
        <v>0</v>
      </c>
    </row>
    <row r="35" spans="1:6" ht="14.1" customHeight="1">
      <c r="A35" s="334" t="s">
        <v>592</v>
      </c>
      <c r="B35" s="335" t="s">
        <v>593</v>
      </c>
      <c r="C35" s="347">
        <v>1</v>
      </c>
      <c r="D35" s="323" t="s">
        <v>487</v>
      </c>
      <c r="E35" s="226"/>
      <c r="F35" s="367">
        <f t="shared" si="1"/>
        <v>0</v>
      </c>
    </row>
    <row r="36" spans="1:6" ht="14.1" customHeight="1">
      <c r="A36" s="334" t="s">
        <v>594</v>
      </c>
      <c r="B36" s="335" t="s">
        <v>638</v>
      </c>
      <c r="C36" s="347">
        <v>11</v>
      </c>
      <c r="D36" s="323" t="s">
        <v>130</v>
      </c>
      <c r="E36" s="226"/>
      <c r="F36" s="367">
        <f t="shared" si="1"/>
        <v>0</v>
      </c>
    </row>
    <row r="37" spans="1:6" ht="14.1" customHeight="1">
      <c r="A37" s="334" t="s">
        <v>596</v>
      </c>
      <c r="B37" s="335" t="s">
        <v>639</v>
      </c>
      <c r="C37" s="347">
        <v>1</v>
      </c>
      <c r="D37" s="323" t="s">
        <v>487</v>
      </c>
      <c r="E37" s="226"/>
      <c r="F37" s="367">
        <f t="shared" si="1"/>
        <v>0</v>
      </c>
    </row>
    <row r="38" spans="1:6" ht="14.1" customHeight="1">
      <c r="A38" s="334" t="s">
        <v>640</v>
      </c>
      <c r="B38" s="335" t="s">
        <v>597</v>
      </c>
      <c r="C38" s="373">
        <v>250</v>
      </c>
      <c r="D38" s="323" t="s">
        <v>39</v>
      </c>
      <c r="E38" s="226"/>
      <c r="F38" s="367">
        <f t="shared" si="1"/>
        <v>0</v>
      </c>
    </row>
    <row r="39" spans="1:6" ht="14.1" customHeight="1">
      <c r="A39" s="327"/>
      <c r="B39" s="348" t="s">
        <v>598</v>
      </c>
      <c r="C39" s="349"/>
      <c r="D39" s="330"/>
      <c r="E39" s="350"/>
      <c r="F39" s="374">
        <f>SUM(F33:F38)</f>
        <v>0</v>
      </c>
    </row>
    <row r="40" spans="1:6" ht="14.1" customHeight="1">
      <c r="A40" s="320"/>
      <c r="B40" s="352"/>
      <c r="C40" s="353"/>
      <c r="D40" s="323"/>
      <c r="E40" s="354"/>
      <c r="F40" s="375"/>
    </row>
    <row r="41" spans="1:6" ht="14.1" customHeight="1">
      <c r="A41" s="361"/>
      <c r="B41" s="362" t="s">
        <v>601</v>
      </c>
      <c r="C41" s="363"/>
      <c r="D41" s="363"/>
      <c r="E41" s="364"/>
      <c r="F41" s="376">
        <f>F39+F31+F25++F20+F8</f>
        <v>0</v>
      </c>
    </row>
    <row r="42" spans="1:6" ht="14.1" customHeight="1"/>
    <row r="43" spans="1:6" ht="14.1" customHeight="1"/>
    <row r="44" spans="1:6" ht="14.1" customHeight="1"/>
    <row r="45" spans="1:6" ht="14.1" customHeight="1"/>
    <row r="46" spans="1:6" ht="14.1" customHeight="1"/>
    <row r="47" spans="1:6" ht="14.1" customHeight="1"/>
    <row r="48" spans="1:6" ht="14.1" customHeight="1"/>
    <row r="49" ht="14.1" customHeight="1"/>
    <row r="50" ht="14.1" customHeight="1"/>
    <row r="51" ht="14.1" customHeight="1"/>
    <row r="52" ht="14.1" customHeight="1"/>
    <row r="53" ht="14.1" customHeight="1"/>
    <row r="54" ht="14.1" customHeight="1"/>
    <row r="55" ht="14.1" customHeight="1"/>
    <row r="56" ht="14.1" customHeight="1"/>
    <row r="57" ht="14.1" customHeight="1"/>
    <row r="58" ht="14.1" customHeight="1"/>
    <row r="59" ht="14.1" customHeight="1"/>
    <row r="60" ht="14.1" customHeight="1"/>
    <row r="61" ht="14.1" customHeight="1"/>
    <row r="62" ht="14.1" customHeight="1"/>
    <row r="63" ht="14.1" customHeight="1"/>
    <row r="64" ht="14.1" customHeight="1"/>
    <row r="65" ht="14.1" customHeight="1"/>
    <row r="66" ht="14.1" customHeight="1"/>
    <row r="67" ht="14.1" customHeight="1"/>
    <row r="68" ht="14.1" customHeight="1"/>
    <row r="69" ht="14.1" customHeight="1"/>
    <row r="70" ht="14.1" customHeight="1"/>
    <row r="71" ht="14.1" customHeight="1"/>
    <row r="72" ht="14.1" customHeight="1"/>
    <row r="73" ht="14.1" customHeight="1"/>
    <row r="74" ht="14.1" customHeight="1"/>
    <row r="75" ht="14.1" customHeight="1"/>
  </sheetData>
  <sheetProtection password="EE76" sheet="1" objects="1" scenarios="1"/>
  <mergeCells count="1">
    <mergeCell ref="A1:D1"/>
  </mergeCells>
  <printOptions horizontalCentered="1"/>
  <pageMargins left="0.39370078740157483" right="0.39370078740157483" top="0.59055118110236227" bottom="0.56000000000000005" header="0.51181102362204722" footer="0.31"/>
  <pageSetup paperSize="9" scale="92" orientation="landscape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Kryci</vt:lpstr>
      <vt:lpstr>rekapitulace</vt:lpstr>
      <vt:lpstr>položky</vt:lpstr>
      <vt:lpstr>výkaz výměr</vt:lpstr>
      <vt:lpstr>Ei_silno</vt:lpstr>
      <vt:lpstr>Ei_slabo</vt:lpstr>
      <vt:lpstr>Topení</vt:lpstr>
      <vt:lpstr>Kanalizace a vodovod</vt:lpstr>
      <vt:lpstr>Ei_silno!_Toc431412197</vt:lpstr>
      <vt:lpstr>AXA_4097</vt:lpstr>
      <vt:lpstr>AXA_4098</vt:lpstr>
      <vt:lpstr>AXA_8192</vt:lpstr>
      <vt:lpstr>AXA_8193</vt:lpstr>
      <vt:lpstr>AXA_8194</vt:lpstr>
      <vt:lpstr>AXA_8195</vt:lpstr>
      <vt:lpstr>Ei_silno!Názvy_tisku</vt:lpstr>
      <vt:lpstr>Ei_slabo!Názvy_tisku</vt:lpstr>
      <vt:lpstr>Ei_silno!Oblast_tisku</vt:lpstr>
      <vt:lpstr>Ei_slabo!Oblast_tisku</vt:lpstr>
      <vt:lpstr>'Kanalizace a vodovod'!Oblast_tisku</vt:lpstr>
      <vt:lpstr>položky!Oblast_tisku</vt:lpstr>
      <vt:lpstr>Topení!Oblast_tisku</vt:lpstr>
      <vt:lpstr>'výkaz výměr'!Oblast_tisku</vt:lpstr>
      <vt:lpstr>položky!Print_Area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Jiří Sedláček</cp:lastModifiedBy>
  <cp:lastPrinted>2019-02-18T19:02:02Z</cp:lastPrinted>
  <dcterms:created xsi:type="dcterms:W3CDTF">2016-02-05T19:39:30Z</dcterms:created>
  <dcterms:modified xsi:type="dcterms:W3CDTF">2019-02-18T19:02:55Z</dcterms:modified>
</cp:coreProperties>
</file>