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C67" lockStructure="1"/>
  <bookViews>
    <workbookView xWindow="360" yWindow="270" windowWidth="18735" windowHeight="1176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Pol'!$A$1:$U$117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3" i="12" l="1"/>
  <c r="G24" i="12"/>
  <c r="G10" i="12"/>
  <c r="G78" i="12"/>
  <c r="G30" i="12"/>
  <c r="G38" i="12" l="1"/>
  <c r="G55" i="12"/>
  <c r="G54" i="12"/>
  <c r="G53" i="12"/>
  <c r="G61" i="12"/>
  <c r="G60" i="12"/>
  <c r="G59" i="12"/>
  <c r="G58" i="12"/>
  <c r="G57" i="12"/>
  <c r="G92" i="12"/>
  <c r="G93" i="12"/>
  <c r="G71" i="12"/>
  <c r="G72" i="12"/>
  <c r="G73" i="12"/>
  <c r="G74" i="12"/>
  <c r="G75" i="12"/>
  <c r="G76" i="12"/>
  <c r="G77" i="12"/>
  <c r="G52" i="12"/>
  <c r="I56" i="1" s="1"/>
  <c r="G14" i="12"/>
  <c r="G15" i="12"/>
  <c r="G68" i="12"/>
  <c r="G69" i="12"/>
  <c r="G56" i="12"/>
  <c r="I57" i="1" s="1"/>
  <c r="G37" i="12"/>
  <c r="I54" i="1" s="1"/>
  <c r="G70" i="12" l="1"/>
  <c r="G105" i="12" l="1"/>
  <c r="G106" i="12"/>
  <c r="G107" i="12"/>
  <c r="G108" i="12"/>
  <c r="G109" i="12"/>
  <c r="G110" i="12"/>
  <c r="G111" i="12"/>
  <c r="G112" i="12"/>
  <c r="G113" i="12"/>
  <c r="G115" i="12" l="1"/>
  <c r="M115" i="12" s="1"/>
  <c r="M114" i="12" s="1"/>
  <c r="G104" i="12"/>
  <c r="G103" i="12"/>
  <c r="G102" i="12"/>
  <c r="G99" i="12"/>
  <c r="M99" i="12" s="1"/>
  <c r="G100" i="12"/>
  <c r="M100" i="12" s="1"/>
  <c r="G98" i="12"/>
  <c r="M98" i="12" s="1"/>
  <c r="G96" i="12"/>
  <c r="G95" i="12"/>
  <c r="M95" i="12" s="1"/>
  <c r="G90" i="12"/>
  <c r="G91" i="12"/>
  <c r="G89" i="12"/>
  <c r="G88" i="12" s="1"/>
  <c r="I62" i="1" s="1"/>
  <c r="G87" i="12"/>
  <c r="M87" i="12" s="1"/>
  <c r="G86" i="12"/>
  <c r="M86" i="12" s="1"/>
  <c r="G81" i="12"/>
  <c r="M81" i="12" s="1"/>
  <c r="G82" i="12"/>
  <c r="M82" i="12" s="1"/>
  <c r="G83" i="12"/>
  <c r="M83" i="12" s="1"/>
  <c r="G84" i="12"/>
  <c r="G80" i="12"/>
  <c r="M80" i="12" s="1"/>
  <c r="M72" i="12"/>
  <c r="M73" i="12"/>
  <c r="M74" i="12"/>
  <c r="M75" i="12"/>
  <c r="M77" i="12"/>
  <c r="G64" i="12"/>
  <c r="G65" i="12"/>
  <c r="G66" i="12"/>
  <c r="G67" i="12"/>
  <c r="G63" i="12"/>
  <c r="G41" i="12"/>
  <c r="M41" i="12" s="1"/>
  <c r="G42" i="12"/>
  <c r="M42" i="12" s="1"/>
  <c r="G43" i="12"/>
  <c r="M43" i="12" s="1"/>
  <c r="G44" i="12"/>
  <c r="M44" i="12" s="1"/>
  <c r="G45" i="12"/>
  <c r="M45" i="12" s="1"/>
  <c r="G46" i="12"/>
  <c r="M46" i="12" s="1"/>
  <c r="G47" i="12"/>
  <c r="M47" i="12" s="1"/>
  <c r="G48" i="12"/>
  <c r="M48" i="12" s="1"/>
  <c r="G49" i="12"/>
  <c r="M49" i="12" s="1"/>
  <c r="G50" i="12"/>
  <c r="M50" i="12" s="1"/>
  <c r="G51" i="12"/>
  <c r="M51" i="12" s="1"/>
  <c r="G40" i="12"/>
  <c r="M40" i="12" s="1"/>
  <c r="G35" i="12"/>
  <c r="M35" i="12" s="1"/>
  <c r="G36" i="12"/>
  <c r="M36" i="12" s="1"/>
  <c r="G34" i="12"/>
  <c r="M34" i="12" s="1"/>
  <c r="G32" i="12"/>
  <c r="M32" i="12" s="1"/>
  <c r="M31" i="12" s="1"/>
  <c r="G25" i="12"/>
  <c r="M25" i="12" s="1"/>
  <c r="G26" i="12"/>
  <c r="M26" i="12" s="1"/>
  <c r="G27" i="12"/>
  <c r="M27" i="12" s="1"/>
  <c r="G28" i="12"/>
  <c r="M28" i="12" s="1"/>
  <c r="G29" i="12"/>
  <c r="M29" i="12" s="1"/>
  <c r="G23" i="12"/>
  <c r="G21" i="12"/>
  <c r="M21" i="12" s="1"/>
  <c r="M20" i="12" s="1"/>
  <c r="G19" i="12"/>
  <c r="M19" i="12" s="1"/>
  <c r="M18" i="12" s="1"/>
  <c r="G17" i="12"/>
  <c r="M17" i="12" s="1"/>
  <c r="M16" i="12" s="1"/>
  <c r="G11" i="12"/>
  <c r="M11" i="12" s="1"/>
  <c r="G12" i="12"/>
  <c r="M12" i="12" s="1"/>
  <c r="G9" i="12"/>
  <c r="I9" i="12"/>
  <c r="K9" i="12"/>
  <c r="O9" i="12"/>
  <c r="Q9" i="12"/>
  <c r="U9" i="12"/>
  <c r="I10" i="12"/>
  <c r="K10" i="12"/>
  <c r="O10" i="12"/>
  <c r="Q10" i="12"/>
  <c r="U10" i="12"/>
  <c r="I11" i="12"/>
  <c r="K11" i="12"/>
  <c r="O11" i="12"/>
  <c r="Q11" i="12"/>
  <c r="U11" i="12"/>
  <c r="I12" i="12"/>
  <c r="K12" i="12"/>
  <c r="O12" i="12"/>
  <c r="Q12" i="12"/>
  <c r="U12" i="12"/>
  <c r="I17" i="12"/>
  <c r="I16" i="12" s="1"/>
  <c r="K17" i="12"/>
  <c r="K16" i="12" s="1"/>
  <c r="O17" i="12"/>
  <c r="O16" i="12" s="1"/>
  <c r="Q17" i="12"/>
  <c r="Q16" i="12" s="1"/>
  <c r="U17" i="12"/>
  <c r="U16" i="12" s="1"/>
  <c r="I19" i="12"/>
  <c r="I18" i="12" s="1"/>
  <c r="K19" i="12"/>
  <c r="K18" i="12" s="1"/>
  <c r="O19" i="12"/>
  <c r="O18" i="12" s="1"/>
  <c r="Q19" i="12"/>
  <c r="Q18" i="12" s="1"/>
  <c r="U19" i="12"/>
  <c r="U18" i="12" s="1"/>
  <c r="I21" i="12"/>
  <c r="I20" i="12" s="1"/>
  <c r="K21" i="12"/>
  <c r="K20" i="12" s="1"/>
  <c r="O21" i="12"/>
  <c r="O20" i="12" s="1"/>
  <c r="Q21" i="12"/>
  <c r="Q20" i="12" s="1"/>
  <c r="U21" i="12"/>
  <c r="U20" i="12" s="1"/>
  <c r="I23" i="12"/>
  <c r="K23" i="12"/>
  <c r="O23" i="12"/>
  <c r="Q23" i="12"/>
  <c r="U23" i="12"/>
  <c r="I24" i="12"/>
  <c r="K24" i="12"/>
  <c r="O24" i="12"/>
  <c r="Q24" i="12"/>
  <c r="U24" i="12"/>
  <c r="I25" i="12"/>
  <c r="K25" i="12"/>
  <c r="O25" i="12"/>
  <c r="Q25" i="12"/>
  <c r="U25" i="12"/>
  <c r="I26" i="12"/>
  <c r="K26" i="12"/>
  <c r="O26" i="12"/>
  <c r="Q26" i="12"/>
  <c r="U26" i="12"/>
  <c r="I27" i="12"/>
  <c r="K27" i="12"/>
  <c r="O27" i="12"/>
  <c r="Q27" i="12"/>
  <c r="U27" i="12"/>
  <c r="I28" i="12"/>
  <c r="K28" i="12"/>
  <c r="O28" i="12"/>
  <c r="Q28" i="12"/>
  <c r="U28" i="12"/>
  <c r="I29" i="12"/>
  <c r="K29" i="12"/>
  <c r="O29" i="12"/>
  <c r="Q29" i="12"/>
  <c r="U29" i="12"/>
  <c r="I32" i="12"/>
  <c r="I31" i="12" s="1"/>
  <c r="K32" i="12"/>
  <c r="K31" i="12" s="1"/>
  <c r="O32" i="12"/>
  <c r="O31" i="12" s="1"/>
  <c r="Q32" i="12"/>
  <c r="Q31" i="12" s="1"/>
  <c r="U32" i="12"/>
  <c r="U31" i="12" s="1"/>
  <c r="I34" i="12"/>
  <c r="K34" i="12"/>
  <c r="O34" i="12"/>
  <c r="Q34" i="12"/>
  <c r="U34" i="12"/>
  <c r="I35" i="12"/>
  <c r="K35" i="12"/>
  <c r="O35" i="12"/>
  <c r="Q35" i="12"/>
  <c r="U35" i="12"/>
  <c r="I36" i="12"/>
  <c r="K36" i="12"/>
  <c r="O36" i="12"/>
  <c r="Q36" i="12"/>
  <c r="U36" i="12"/>
  <c r="I40" i="12"/>
  <c r="K40" i="12"/>
  <c r="O40" i="12"/>
  <c r="Q40" i="12"/>
  <c r="U40" i="12"/>
  <c r="I41" i="12"/>
  <c r="K41" i="12"/>
  <c r="O41" i="12"/>
  <c r="Q41" i="12"/>
  <c r="U41" i="12"/>
  <c r="I42" i="12"/>
  <c r="K42" i="12"/>
  <c r="O42" i="12"/>
  <c r="Q42" i="12"/>
  <c r="U42" i="12"/>
  <c r="I43" i="12"/>
  <c r="K43" i="12"/>
  <c r="O43" i="12"/>
  <c r="Q43" i="12"/>
  <c r="U43" i="12"/>
  <c r="I44" i="12"/>
  <c r="K44" i="12"/>
  <c r="O44" i="12"/>
  <c r="Q44" i="12"/>
  <c r="U44" i="12"/>
  <c r="I45" i="12"/>
  <c r="K45" i="12"/>
  <c r="O45" i="12"/>
  <c r="Q45" i="12"/>
  <c r="U45" i="12"/>
  <c r="I46" i="12"/>
  <c r="K46" i="12"/>
  <c r="O46" i="12"/>
  <c r="Q46" i="12"/>
  <c r="U46" i="12"/>
  <c r="I47" i="12"/>
  <c r="K47" i="12"/>
  <c r="O47" i="12"/>
  <c r="Q47" i="12"/>
  <c r="U47" i="12"/>
  <c r="I48" i="12"/>
  <c r="K48" i="12"/>
  <c r="O48" i="12"/>
  <c r="Q48" i="12"/>
  <c r="U48" i="12"/>
  <c r="I49" i="12"/>
  <c r="K49" i="12"/>
  <c r="O49" i="12"/>
  <c r="Q49" i="12"/>
  <c r="U49" i="12"/>
  <c r="I50" i="12"/>
  <c r="K50" i="12"/>
  <c r="O50" i="12"/>
  <c r="Q50" i="12"/>
  <c r="U50" i="12"/>
  <c r="I51" i="12"/>
  <c r="K51" i="12"/>
  <c r="O51" i="12"/>
  <c r="Q51" i="12"/>
  <c r="U51" i="12"/>
  <c r="I63" i="12"/>
  <c r="K63" i="12"/>
  <c r="O63" i="12"/>
  <c r="Q63" i="12"/>
  <c r="U63" i="12"/>
  <c r="I64" i="12"/>
  <c r="K64" i="12"/>
  <c r="O64" i="12"/>
  <c r="Q64" i="12"/>
  <c r="U64" i="12"/>
  <c r="I71" i="12"/>
  <c r="K71" i="12"/>
  <c r="M71" i="12"/>
  <c r="O71" i="12"/>
  <c r="Q71" i="12"/>
  <c r="U71" i="12"/>
  <c r="I72" i="12"/>
  <c r="K72" i="12"/>
  <c r="O72" i="12"/>
  <c r="Q72" i="12"/>
  <c r="U72" i="12"/>
  <c r="I73" i="12"/>
  <c r="K73" i="12"/>
  <c r="O73" i="12"/>
  <c r="Q73" i="12"/>
  <c r="U73" i="12"/>
  <c r="I74" i="12"/>
  <c r="K74" i="12"/>
  <c r="O74" i="12"/>
  <c r="Q74" i="12"/>
  <c r="U74" i="12"/>
  <c r="I75" i="12"/>
  <c r="K75" i="12"/>
  <c r="O75" i="12"/>
  <c r="Q75" i="12"/>
  <c r="U75" i="12"/>
  <c r="I77" i="12"/>
  <c r="K77" i="12"/>
  <c r="O77" i="12"/>
  <c r="Q77" i="12"/>
  <c r="U77" i="12"/>
  <c r="I80" i="12"/>
  <c r="K80" i="12"/>
  <c r="O80" i="12"/>
  <c r="Q80" i="12"/>
  <c r="U80" i="12"/>
  <c r="I81" i="12"/>
  <c r="K81" i="12"/>
  <c r="O81" i="12"/>
  <c r="Q81" i="12"/>
  <c r="U81" i="12"/>
  <c r="I82" i="12"/>
  <c r="K82" i="12"/>
  <c r="O82" i="12"/>
  <c r="Q82" i="12"/>
  <c r="U82" i="12"/>
  <c r="I83" i="12"/>
  <c r="K83" i="12"/>
  <c r="O83" i="12"/>
  <c r="Q83" i="12"/>
  <c r="U83" i="12"/>
  <c r="I84" i="12"/>
  <c r="K84" i="12"/>
  <c r="O84" i="12"/>
  <c r="Q84" i="12"/>
  <c r="U84" i="12"/>
  <c r="I86" i="12"/>
  <c r="K86" i="12"/>
  <c r="O86" i="12"/>
  <c r="Q86" i="12"/>
  <c r="U86" i="12"/>
  <c r="I87" i="12"/>
  <c r="K87" i="12"/>
  <c r="O87" i="12"/>
  <c r="Q87" i="12"/>
  <c r="U87" i="12"/>
  <c r="I89" i="12"/>
  <c r="I88" i="12" s="1"/>
  <c r="K89" i="12"/>
  <c r="K88" i="12" s="1"/>
  <c r="M89" i="12"/>
  <c r="M88" i="12" s="1"/>
  <c r="O89" i="12"/>
  <c r="O88" i="12" s="1"/>
  <c r="Q89" i="12"/>
  <c r="Q88" i="12" s="1"/>
  <c r="U89" i="12"/>
  <c r="U88" i="12" s="1"/>
  <c r="I95" i="12"/>
  <c r="K95" i="12"/>
  <c r="O95" i="12"/>
  <c r="Q95" i="12"/>
  <c r="U95" i="12"/>
  <c r="I96" i="12"/>
  <c r="K96" i="12"/>
  <c r="O96" i="12"/>
  <c r="Q96" i="12"/>
  <c r="U96" i="12"/>
  <c r="I98" i="12"/>
  <c r="K98" i="12"/>
  <c r="O98" i="12"/>
  <c r="Q98" i="12"/>
  <c r="U98" i="12"/>
  <c r="I99" i="12"/>
  <c r="K99" i="12"/>
  <c r="O99" i="12"/>
  <c r="Q99" i="12"/>
  <c r="U99" i="12"/>
  <c r="I100" i="12"/>
  <c r="K100" i="12"/>
  <c r="O100" i="12"/>
  <c r="Q100" i="12"/>
  <c r="U100" i="12"/>
  <c r="I102" i="12"/>
  <c r="I101" i="12" s="1"/>
  <c r="K102" i="12"/>
  <c r="K101" i="12" s="1"/>
  <c r="O102" i="12"/>
  <c r="O101" i="12" s="1"/>
  <c r="Q102" i="12"/>
  <c r="Q101" i="12" s="1"/>
  <c r="U102" i="12"/>
  <c r="U101" i="12" s="1"/>
  <c r="G114" i="12"/>
  <c r="I115" i="12"/>
  <c r="I114" i="12" s="1"/>
  <c r="K115" i="12"/>
  <c r="K114" i="12" s="1"/>
  <c r="O115" i="12"/>
  <c r="O114" i="12" s="1"/>
  <c r="Q115" i="12"/>
  <c r="Q114" i="12" s="1"/>
  <c r="U115" i="12"/>
  <c r="U114" i="12" s="1"/>
  <c r="F40" i="1"/>
  <c r="G40" i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M102" i="12" l="1"/>
  <c r="M101" i="12" s="1"/>
  <c r="G101" i="12"/>
  <c r="I65" i="1" s="1"/>
  <c r="I18" i="1" s="1"/>
  <c r="I66" i="1"/>
  <c r="I19" i="1" s="1"/>
  <c r="M9" i="12"/>
  <c r="G8" i="12"/>
  <c r="I47" i="1" s="1"/>
  <c r="G62" i="12"/>
  <c r="I58" i="1" s="1"/>
  <c r="M23" i="12"/>
  <c r="G22" i="12"/>
  <c r="G97" i="12"/>
  <c r="I64" i="1" s="1"/>
  <c r="M64" i="12"/>
  <c r="M63" i="12"/>
  <c r="G20" i="12"/>
  <c r="I50" i="1" s="1"/>
  <c r="G79" i="12"/>
  <c r="I60" i="1" s="1"/>
  <c r="G94" i="12"/>
  <c r="I63" i="1" s="1"/>
  <c r="M24" i="12"/>
  <c r="M84" i="12"/>
  <c r="M79" i="12" s="1"/>
  <c r="G33" i="12"/>
  <c r="I53" i="1" s="1"/>
  <c r="G18" i="12"/>
  <c r="I49" i="1" s="1"/>
  <c r="G85" i="12"/>
  <c r="I61" i="1" s="1"/>
  <c r="I59" i="1"/>
  <c r="M96" i="12"/>
  <c r="M94" i="12" s="1"/>
  <c r="Q62" i="12"/>
  <c r="G16" i="12"/>
  <c r="I48" i="1" s="1"/>
  <c r="I62" i="12"/>
  <c r="I8" i="12"/>
  <c r="U97" i="12"/>
  <c r="K97" i="12"/>
  <c r="O62" i="12"/>
  <c r="Q97" i="12"/>
  <c r="I97" i="12"/>
  <c r="U33" i="12"/>
  <c r="K33" i="12"/>
  <c r="O97" i="12"/>
  <c r="O79" i="12"/>
  <c r="K39" i="12"/>
  <c r="U8" i="12"/>
  <c r="M97" i="12"/>
  <c r="I79" i="12"/>
  <c r="O39" i="12"/>
  <c r="O33" i="12"/>
  <c r="G31" i="12"/>
  <c r="I52" i="1" s="1"/>
  <c r="U22" i="12"/>
  <c r="K22" i="12"/>
  <c r="O22" i="12"/>
  <c r="M10" i="12"/>
  <c r="Q8" i="12"/>
  <c r="U79" i="12"/>
  <c r="Q39" i="12"/>
  <c r="Q94" i="12"/>
  <c r="I94" i="12"/>
  <c r="Q85" i="12"/>
  <c r="I85" i="12"/>
  <c r="M85" i="12"/>
  <c r="Q70" i="12"/>
  <c r="I70" i="12"/>
  <c r="M70" i="12"/>
  <c r="G39" i="12"/>
  <c r="I55" i="1" s="1"/>
  <c r="Q33" i="12"/>
  <c r="I33" i="12"/>
  <c r="Q22" i="12"/>
  <c r="I22" i="12"/>
  <c r="K79" i="12"/>
  <c r="U39" i="12"/>
  <c r="O8" i="12"/>
  <c r="Q79" i="12"/>
  <c r="O94" i="12"/>
  <c r="U94" i="12"/>
  <c r="K94" i="12"/>
  <c r="O85" i="12"/>
  <c r="U85" i="12"/>
  <c r="K85" i="12"/>
  <c r="O70" i="12"/>
  <c r="U70" i="12"/>
  <c r="K70" i="12"/>
  <c r="U62" i="12"/>
  <c r="K62" i="12"/>
  <c r="I39" i="12"/>
  <c r="K8" i="12"/>
  <c r="M39" i="12"/>
  <c r="M33" i="12"/>
  <c r="M8" i="12" l="1"/>
  <c r="M62" i="12"/>
  <c r="I51" i="1"/>
  <c r="I16" i="1" s="1"/>
  <c r="M22" i="12"/>
  <c r="I17" i="1"/>
  <c r="I67" i="1" l="1"/>
  <c r="I21" i="1"/>
  <c r="G23" i="1" s="1"/>
  <c r="G24" i="1" s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<sst xmlns="http://schemas.openxmlformats.org/spreadsheetml/2006/main" count="554" uniqueCount="293">
  <si>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</si>
  <si>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</si>
  <si>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</si>
  <si>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</si>
  <si>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</si>
  <si>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</si>
  <si>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</si>
  <si>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</si>
  <si>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</si>
  <si>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</si>
  <si>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</si>
  <si>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</si>
  <si>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</si>
  <si>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</si>
  <si>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</si>
  <si>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</si>
  <si>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</si>
  <si>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</si>
  <si>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</si>
  <si>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</si>
  <si>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</si>
  <si>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</si>
  <si>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</si>
  <si>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</si>
  <si>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</si>
  <si>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</si>
  <si>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</si>
  <si>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</si>
  <si>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</si>
  <si>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</si>
  <si>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</si>
  <si>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</si>
  <si>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</si>
  <si>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</si>
  <si>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</si>
  <si>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</si>
  <si>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</si>
  <si>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</si>
  <si>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</si>
  <si>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</si>
  <si>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</si>
  <si>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</si>
  <si>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</si>
  <si>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Praha 6</t>
  </si>
  <si>
    <t>Rozpočet:</t>
  </si>
  <si>
    <t>Misto</t>
  </si>
  <si>
    <t>Oprava bytu , Rooseveltova 617/28 , byt č 1</t>
  </si>
  <si>
    <t>Městská část Praha 6</t>
  </si>
  <si>
    <t>Československé armády 601/23</t>
  </si>
  <si>
    <t>160 00</t>
  </si>
  <si>
    <t>Ing Rostislav Váchal</t>
  </si>
  <si>
    <t>Trojická 12</t>
  </si>
  <si>
    <t>Praha 2</t>
  </si>
  <si>
    <t>12000</t>
  </si>
  <si>
    <t>16707516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</si>
  <si>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</si>
  <si>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</si>
  <si>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</si>
  <si>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</si>
  <si>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</si>
  <si>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</si>
  <si>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</si>
  <si>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</si>
  <si>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</si>
  <si>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</si>
  <si>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</si>
  <si>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</si>
  <si>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</si>
  <si>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</si>
  <si>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</si>
  <si>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</si>
  <si>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</si>
  <si>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</si>
  <si>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</si>
  <si>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725</t>
  </si>
  <si>
    <t>Zařizovací předměty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</si>
  <si>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</si>
  <si>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</si>
  <si>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</si>
  <si>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</si>
  <si>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</si>
  <si>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</si>
  <si>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</si>
  <si>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</si>
  <si>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</si>
  <si>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</si>
  <si>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</si>
  <si>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</si>
  <si>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</si>
  <si>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</si>
  <si>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</si>
  <si>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</si>
  <si>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</si>
  <si>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</si>
  <si>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</si>
  <si>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</si>
  <si>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</si>
  <si>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</si>
  <si>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</si>
  <si>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</si>
  <si>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</si>
  <si>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</si>
  <si>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</si>
  <si>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</si>
  <si>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</si>
  <si>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</si>
  <si>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</si>
  <si>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</si>
  <si>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</si>
  <si>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</si>
  <si>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</si>
  <si>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</si>
  <si>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</si>
  <si>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</si>
  <si>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</si>
  <si>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</si>
  <si>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</si>
  <si>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</si>
  <si>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</si>
  <si>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</si>
  <si>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</si>
  <si>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m2</t>
  </si>
  <si>
    <t>POL1_0</t>
  </si>
  <si>
    <t>611481113R00</t>
  </si>
  <si>
    <t>Potažení stropů sklotextilní výztužnou síťkou</t>
  </si>
  <si>
    <t>611471411R00</t>
  </si>
  <si>
    <t>Úprava stropů aktivovaným štukem tl. 2 - 3 mm</t>
  </si>
  <si>
    <t>612421626R00</t>
  </si>
  <si>
    <t>Omítka vnitřní zdiva, MVC, hladká, pod obklad</t>
  </si>
  <si>
    <t>941955002R00</t>
  </si>
  <si>
    <t>Lešení lehké pomocné, výška podlahy do 1,9 m</t>
  </si>
  <si>
    <t>952901111R00</t>
  </si>
  <si>
    <t>Vyčištění budov o výšce podlaží do 4 m</t>
  </si>
  <si>
    <t>965081713RT1</t>
  </si>
  <si>
    <t>Bourání dlažeb keramických tl.10 mm, nad 1 m2, ručně, dlaždice keramické</t>
  </si>
  <si>
    <t>978059531R00</t>
  </si>
  <si>
    <t>979082111R00</t>
  </si>
  <si>
    <t>Vnitrostaveništní doprava suti do 10 m</t>
  </si>
  <si>
    <t>t</t>
  </si>
  <si>
    <t>979082121R00</t>
  </si>
  <si>
    <t>Příplatek k vnitrost. dopravě suti za dalších 5 m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</si>
  <si>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</si>
  <si>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</si>
  <si>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</si>
  <si>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</si>
  <si>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</si>
  <si>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</si>
  <si>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979990107R00</t>
  </si>
  <si>
    <t xml:space="preserve">Poplatek za skládku suti - směs </t>
  </si>
  <si>
    <t>999281108R00</t>
  </si>
  <si>
    <t>Přesun hmot pro opravy a údržbu do výšky 12 m</t>
  </si>
  <si>
    <t>711212001RT2</t>
  </si>
  <si>
    <t>Hydroizolační povlak - nátěr, Mapegum WPS (fa Mapei), proti vlhkosti</t>
  </si>
  <si>
    <t>711212601R00</t>
  </si>
  <si>
    <t>Těsnicí pás do spoje podlaha - stěna</t>
  </si>
  <si>
    <t>m</t>
  </si>
  <si>
    <t>998711202R00</t>
  </si>
  <si>
    <t>Přesun hmot pro izolace proti vodě, výšky do 12 m</t>
  </si>
  <si>
    <t>725110814R00</t>
  </si>
  <si>
    <t>Demontáž klozetů kombinovaných</t>
  </si>
  <si>
    <t>soubor</t>
  </si>
  <si>
    <t>725210821R00</t>
  </si>
  <si>
    <t>Demontáž umyvadel bez výtokových armatur</t>
  </si>
  <si>
    <t>725220841R00</t>
  </si>
  <si>
    <t>Demontáž ocelové vany</t>
  </si>
  <si>
    <t>725820802R00</t>
  </si>
  <si>
    <t>Demontáž baterie stojánkové do 1otvoru</t>
  </si>
  <si>
    <t>725013165R00</t>
  </si>
  <si>
    <t>Klozet kombi LYRA Plus,nádrž s armat. odpad.svislý</t>
  </si>
  <si>
    <t>725017122R00</t>
  </si>
  <si>
    <t>Umyvadlo na šrouby CUBITO 55 x 42 cm, bílé</t>
  </si>
  <si>
    <t>725018105R00</t>
  </si>
  <si>
    <t>Vana ocelová standardní RIGA 3405.0, dl. 1500 mm</t>
  </si>
  <si>
    <t>725823111RT0</t>
  </si>
  <si>
    <t>Baterie umyvadlová stoján. ruční, bez otvír.odpadu, základní</t>
  </si>
  <si>
    <t>kus</t>
  </si>
  <si>
    <t>725835113R00</t>
  </si>
  <si>
    <t>Baterie vanová nástěnná ruční, vč. příslušenstvím</t>
  </si>
  <si>
    <t>725820801R00</t>
  </si>
  <si>
    <t>Demontáž baterie nástěnné do G 3/4</t>
  </si>
  <si>
    <t>72583 R</t>
  </si>
  <si>
    <t>Případná výměna nástěnek a roháčků</t>
  </si>
  <si>
    <t>998725201R00</t>
  </si>
  <si>
    <t>Přesun hmot pro zařizovací předměty, výšky do 6 m</t>
  </si>
  <si>
    <t>766695213R00</t>
  </si>
  <si>
    <t>Montáž prahů dveří jednokřídlových š. nad 10 cm</t>
  </si>
  <si>
    <t>998766201R00</t>
  </si>
  <si>
    <t>Přesun hmot pro truhlářské konstr., výšky do 6 m</t>
  </si>
  <si>
    <t>766812820R00</t>
  </si>
  <si>
    <t>771100010RAA</t>
  </si>
  <si>
    <t xml:space="preserve">Vyrovnání podk.samoniv.hmotou </t>
  </si>
  <si>
    <t>POL2_0</t>
  </si>
  <si>
    <t>771575109RT5</t>
  </si>
  <si>
    <t>Montáž podlah keram.,hladké, tmel, 30x30 cm, Flexkleber (lepidlo), Fugenbund (spár. hmota)</t>
  </si>
  <si>
    <t>771579792R00</t>
  </si>
  <si>
    <t>Příplatek za podlahy keram.v omezeném prostoru</t>
  </si>
  <si>
    <t>771578011R00</t>
  </si>
  <si>
    <t>Spára podlaha - stěna, silikonem</t>
  </si>
  <si>
    <t>771101210R00</t>
  </si>
  <si>
    <t>Penetrace podkladu pod dlažby</t>
  </si>
  <si>
    <t>771475014R00</t>
  </si>
  <si>
    <t>Obklad soklíků keram.rovných, tmel,výška 10 cm</t>
  </si>
  <si>
    <t>998771201R00</t>
  </si>
  <si>
    <t>Přesun hmot pro podlahy z dlaždic, výšky do 6 m</t>
  </si>
  <si>
    <t>775413030R00</t>
  </si>
  <si>
    <t>Montáž podlahové lišty na klipy</t>
  </si>
  <si>
    <t>998775201R00</t>
  </si>
  <si>
    <t>Přesun hmot pro podlahy vlysové, výšky do 6 m</t>
  </si>
  <si>
    <t>776511820R00</t>
  </si>
  <si>
    <t>Odstranění PVC a koberců lepených s podložkou</t>
  </si>
  <si>
    <t>998776201R00</t>
  </si>
  <si>
    <t>Přesun hmot pro podlahy povlakové, výšky do 6 m</t>
  </si>
  <si>
    <t>781475116RU1</t>
  </si>
  <si>
    <t>Obklad vnitřní stěn keramický, do tmele, 30x30 cm, Ardex FB 9 L (flex.lepidlo), Ardex FL (spár.hmota)</t>
  </si>
  <si>
    <t>783601813R00</t>
  </si>
  <si>
    <t>Odstranění nátěrů truhlářských, dveří oškrábáním</t>
  </si>
  <si>
    <t>783624920R00</t>
  </si>
  <si>
    <t>Údržba, nátěr synt. truhl.výr. 2x +1x email +1x tm</t>
  </si>
  <si>
    <t>784402801R00</t>
  </si>
  <si>
    <t>Odstranění malby oškrábáním v místnosti H do 3,8 m</t>
  </si>
  <si>
    <t>784191101R00</t>
  </si>
  <si>
    <t>Penetrace podkladu univerzální Primalex 1x</t>
  </si>
  <si>
    <t>784195212R00</t>
  </si>
  <si>
    <t>Malba Primalex Plus, bílá, bez penetrace, 2 x</t>
  </si>
  <si>
    <t/>
  </si>
  <si>
    <t>END</t>
  </si>
  <si>
    <t>Obklad keramický</t>
  </si>
  <si>
    <t>VRN</t>
  </si>
  <si>
    <t>ks</t>
  </si>
  <si>
    <t>kpl</t>
  </si>
  <si>
    <t>Podlaha plovoucí</t>
  </si>
  <si>
    <t>612471411R00</t>
  </si>
  <si>
    <t>Rozvod CYKY 3x2,5 mm</t>
  </si>
  <si>
    <t>Rozvod CYKY 3x1,5 mm</t>
  </si>
  <si>
    <t xml:space="preserve">Svítidlo žárovkové stropní příprava </t>
  </si>
  <si>
    <t xml:space="preserve">Svítidlo žárovkové nástěnné příprava </t>
  </si>
  <si>
    <t>Zásuvka 2 x + rámeček 2 x tango bílé</t>
  </si>
  <si>
    <t>Vypínač č.1</t>
  </si>
  <si>
    <t>Stavební přípomoce</t>
  </si>
  <si>
    <t>Sekání rýh</t>
  </si>
  <si>
    <t>Zaomítnití rýh</t>
  </si>
  <si>
    <t>Dokumentace skutečného provedení</t>
  </si>
  <si>
    <t>Revizní zpráva</t>
  </si>
  <si>
    <t>319201311R00</t>
  </si>
  <si>
    <t>Vyrovnání povrchu zdiva maltou tl.do 3 cm</t>
  </si>
  <si>
    <t>612421321R00</t>
  </si>
  <si>
    <t>Oprava vápen.omítek stěn do 30 % pl. - hladkých</t>
  </si>
  <si>
    <t>Úprava vnitřních stěn aktivovaným štukem</t>
  </si>
  <si>
    <t>612430010RA0</t>
  </si>
  <si>
    <t>Omítka sanační tl.20 mm, 1vrstvá - zasolení mírné</t>
  </si>
  <si>
    <t>Otlučení obkladů</t>
  </si>
  <si>
    <t>978013141R00</t>
  </si>
  <si>
    <t>Otlučení omítek vnitřních stěn v rozsahu do 30 %</t>
  </si>
  <si>
    <t>721</t>
  </si>
  <si>
    <t>Vnitřní kanalizace</t>
  </si>
  <si>
    <t>721 R</t>
  </si>
  <si>
    <t>Úprava rozvodů v chodbě ( vyčnívající kanalizace)</t>
  </si>
  <si>
    <t>735</t>
  </si>
  <si>
    <t>Otopná tělesa</t>
  </si>
  <si>
    <t>735151812R00</t>
  </si>
  <si>
    <t>Demontáž otopných těles žebřík</t>
  </si>
  <si>
    <t>73517 R</t>
  </si>
  <si>
    <t>Montáž těles , žebřík po obkladech</t>
  </si>
  <si>
    <t>998735201R00</t>
  </si>
  <si>
    <t>Přesun hmot pro otopná tělesa, výšky do 6 m</t>
  </si>
  <si>
    <t>762</t>
  </si>
  <si>
    <t>Konstrukce tesařské</t>
  </si>
  <si>
    <t>762522811R00</t>
  </si>
  <si>
    <t>Demontáž podlah s polštáři z prken tl. do 32 mm</t>
  </si>
  <si>
    <t>998762202R00</t>
  </si>
  <si>
    <t>Přesun hmot pro tesařské konstrukce, výšky do 12 m</t>
  </si>
  <si>
    <t>762526110RT2</t>
  </si>
  <si>
    <t>Položení polštářů pod podlahy rozteče do 65 cm, včetně dodávky řeziva, polštáře 80 x 50 mm</t>
  </si>
  <si>
    <t>762512245RT4</t>
  </si>
  <si>
    <t>Položení podlah pod plov podl. šroubováním, včetně dodávky, deska OSB P+D 18 mm</t>
  </si>
  <si>
    <t>Demontáž kuchyňských linek do 1,5 m</t>
  </si>
  <si>
    <t>766411812R00</t>
  </si>
  <si>
    <t>Demontáž obložení stěn a stropů panely velikosti nad 1,5 m2</t>
  </si>
  <si>
    <t>Práh dubový š 150 dl 900 mm</t>
  </si>
  <si>
    <t>Práh dubový š 150 dl 700 mm</t>
  </si>
  <si>
    <t>Dlažba</t>
  </si>
  <si>
    <t>775540001R00</t>
  </si>
  <si>
    <t>Kladení podlah lamelových na podklad Mirelon</t>
  </si>
  <si>
    <t>781101111R00</t>
  </si>
  <si>
    <t>Vyrovnání podkladu maltou ze SMS tl. do 7 mm</t>
  </si>
  <si>
    <t>781111112RT1</t>
  </si>
  <si>
    <t>Řezání hran 45° - kamenický řez (jolly), střep standardní, zhotovení na místě</t>
  </si>
  <si>
    <t>Důažba keramická</t>
  </si>
  <si>
    <t>781101210R00</t>
  </si>
  <si>
    <t>Penetrace podkladu pod obklady</t>
  </si>
  <si>
    <t>Domovní rozvodnice včetně výzbroje a montáže</t>
  </si>
  <si>
    <t>Oprava bytu , Rooseveltova 615/34 , byt č 18,</t>
  </si>
  <si>
    <t>Oprava bytu , Rooseveltova 615/34 , byt č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</si>
</sst>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4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 applyAlignment="1">
      <alignment wrapTex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33" xfId="0" applyNumberFormat="1" applyFont="1" applyBorder="1" applyAlignment="1" applyProtection="1">
      <alignment vertical="top" shrinkToFit="1"/>
      <protection locked="0"/>
    </xf>
    <xf numFmtId="4" fontId="0" fillId="3" borderId="38" xfId="0" applyNumberFormat="1" applyFill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 applyProtection="1">
      <alignment vertical="top" shrinkToFit="1"/>
      <protection locked="0"/>
    </xf>
    <xf numFmtId="4" fontId="7" fillId="0" borderId="33" xfId="0" applyNumberFormat="1" applyFont="1" applyBorder="1" applyAlignment="1">
      <alignment vertical="center"/>
    </xf>
    <xf numFmtId="164" fontId="16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7" fillId="0" borderId="33" xfId="0" applyNumberFormat="1" applyFont="1" applyBorder="1" applyAlignment="1">
      <alignment vertical="center"/>
    </xf>
    <xf numFmtId="4" fontId="0" fillId="3" borderId="38" xfId="0" applyNumberFormat="1" applyFill="1" applyBorder="1" applyAlignment="1" applyProtection="1">
      <alignment vertical="top" shrinkToFi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" fontId="16" fillId="0" borderId="33" xfId="0" applyNumberFormat="1" applyFont="1" applyBorder="1" applyAlignment="1" applyProtection="1">
      <alignment vertical="top" shrinkToFit="1"/>
    </xf>
    <xf numFmtId="0" fontId="0" fillId="3" borderId="41" xfId="0" applyFill="1" applyBorder="1" applyProtection="1"/>
    <xf numFmtId="0" fontId="0" fillId="0" borderId="0" xfId="0" applyProtection="1"/>
    <xf numFmtId="0" fontId="0" fillId="3" borderId="49" xfId="0" applyFill="1" applyBorder="1" applyProtection="1"/>
    <xf numFmtId="0" fontId="0" fillId="0" borderId="0" xfId="0" applyAlignment="1" applyProtection="1">
      <alignment vertical="top"/>
    </xf>
    <xf numFmtId="4" fontId="16" fillId="0" borderId="38" xfId="0" applyNumberFormat="1" applyFont="1" applyBorder="1" applyAlignment="1" applyProtection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83" t="s">
        <v>39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opLeftCell="B20" zoomScaleNormal="100" zoomScaleSheetLayoutView="75" workbookViewId="0">
      <selection activeCell="I62" sqref="I62:J6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12" t="s">
        <v>42</v>
      </c>
      <c r="C1" s="213"/>
      <c r="D1" s="213"/>
      <c r="E1" s="213"/>
      <c r="F1" s="213"/>
      <c r="G1" s="213"/>
      <c r="H1" s="213"/>
      <c r="I1" s="213"/>
      <c r="J1" s="214"/>
    </row>
    <row r="2" spans="1:15" ht="23.25" customHeight="1" x14ac:dyDescent="0.2">
      <c r="A2" s="4"/>
      <c r="B2" s="81" t="s">
        <v>40</v>
      </c>
      <c r="C2" s="82"/>
      <c r="D2" s="197" t="s">
        <v>291</v>
      </c>
      <c r="E2" s="198"/>
      <c r="F2" s="198"/>
      <c r="G2" s="198"/>
      <c r="H2" s="198"/>
      <c r="I2" s="198"/>
      <c r="J2" s="199"/>
      <c r="O2" s="2"/>
    </row>
    <row r="3" spans="1:15" ht="23.25" customHeight="1" x14ac:dyDescent="0.2">
      <c r="A3" s="4"/>
      <c r="B3" s="83" t="s">
        <v>45</v>
      </c>
      <c r="C3" s="84"/>
      <c r="D3" s="225" t="s">
        <v>43</v>
      </c>
      <c r="E3" s="226"/>
      <c r="F3" s="226"/>
      <c r="G3" s="226"/>
      <c r="H3" s="226"/>
      <c r="I3" s="226"/>
      <c r="J3" s="227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49</v>
      </c>
      <c r="D7" s="80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04" t="s">
        <v>50</v>
      </c>
      <c r="E11" s="204"/>
      <c r="F11" s="204"/>
      <c r="G11" s="204"/>
      <c r="H11" s="28" t="s">
        <v>33</v>
      </c>
      <c r="I11" s="91" t="s">
        <v>54</v>
      </c>
      <c r="J11" s="11"/>
    </row>
    <row r="12" spans="1:15" ht="15.75" customHeight="1" x14ac:dyDescent="0.2">
      <c r="A12" s="4"/>
      <c r="B12" s="41"/>
      <c r="C12" s="26"/>
      <c r="D12" s="223" t="s">
        <v>51</v>
      </c>
      <c r="E12" s="223"/>
      <c r="F12" s="223"/>
      <c r="G12" s="223"/>
      <c r="H12" s="28" t="s">
        <v>34</v>
      </c>
      <c r="I12" s="91"/>
      <c r="J12" s="11"/>
    </row>
    <row r="13" spans="1:15" ht="15.75" customHeight="1" x14ac:dyDescent="0.2">
      <c r="A13" s="4"/>
      <c r="B13" s="42"/>
      <c r="C13" s="92" t="s">
        <v>53</v>
      </c>
      <c r="D13" s="224" t="s">
        <v>52</v>
      </c>
      <c r="E13" s="224"/>
      <c r="F13" s="224"/>
      <c r="G13" s="224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03"/>
      <c r="F15" s="203"/>
      <c r="G15" s="221"/>
      <c r="H15" s="221"/>
      <c r="I15" s="221" t="s">
        <v>28</v>
      </c>
      <c r="J15" s="222"/>
    </row>
    <row r="16" spans="1:15" ht="23.25" customHeight="1" x14ac:dyDescent="0.2">
      <c r="A16" s="136" t="s">
        <v>23</v>
      </c>
      <c r="B16" s="137" t="s">
        <v>23</v>
      </c>
      <c r="C16" s="58"/>
      <c r="D16" s="59"/>
      <c r="E16" s="200"/>
      <c r="F16" s="201"/>
      <c r="G16" s="200"/>
      <c r="H16" s="201"/>
      <c r="I16" s="200">
        <f>I47+I48+I49+I50+I51+I52</f>
        <v>0</v>
      </c>
      <c r="J16" s="202"/>
    </row>
    <row r="17" spans="1:10" ht="23.25" customHeight="1" x14ac:dyDescent="0.2">
      <c r="A17" s="136" t="s">
        <v>24</v>
      </c>
      <c r="B17" s="137" t="s">
        <v>24</v>
      </c>
      <c r="C17" s="58"/>
      <c r="D17" s="59"/>
      <c r="E17" s="200"/>
      <c r="F17" s="201"/>
      <c r="G17" s="200"/>
      <c r="H17" s="201"/>
      <c r="I17" s="200">
        <f>I53+I55+I58+I59+I60+I61+I62+I63+I64</f>
        <v>0</v>
      </c>
      <c r="J17" s="202"/>
    </row>
    <row r="18" spans="1:10" ht="23.25" customHeight="1" x14ac:dyDescent="0.2">
      <c r="A18" s="136" t="s">
        <v>25</v>
      </c>
      <c r="B18" s="137" t="s">
        <v>25</v>
      </c>
      <c r="C18" s="58"/>
      <c r="D18" s="59"/>
      <c r="E18" s="200"/>
      <c r="F18" s="201"/>
      <c r="G18" s="200"/>
      <c r="H18" s="201"/>
      <c r="I18" s="200">
        <f>I65</f>
        <v>0</v>
      </c>
      <c r="J18" s="202"/>
    </row>
    <row r="19" spans="1:10" ht="23.25" customHeight="1" x14ac:dyDescent="0.2">
      <c r="A19" s="136" t="s">
        <v>92</v>
      </c>
      <c r="B19" s="137" t="s">
        <v>26</v>
      </c>
      <c r="C19" s="58"/>
      <c r="D19" s="59"/>
      <c r="E19" s="200"/>
      <c r="F19" s="201"/>
      <c r="G19" s="200"/>
      <c r="H19" s="201"/>
      <c r="I19" s="200">
        <f>I66</f>
        <v>0</v>
      </c>
      <c r="J19" s="202"/>
    </row>
    <row r="20" spans="1:10" ht="23.25" customHeight="1" x14ac:dyDescent="0.2">
      <c r="A20" s="136" t="s">
        <v>93</v>
      </c>
      <c r="B20" s="137" t="s">
        <v>27</v>
      </c>
      <c r="C20" s="58"/>
      <c r="D20" s="59"/>
      <c r="E20" s="200"/>
      <c r="F20" s="201"/>
      <c r="G20" s="200"/>
      <c r="H20" s="201"/>
      <c r="I20" s="200">
        <v>0</v>
      </c>
      <c r="J20" s="202"/>
    </row>
    <row r="21" spans="1:10" ht="23.25" customHeight="1" x14ac:dyDescent="0.2">
      <c r="A21" s="4"/>
      <c r="B21" s="74" t="s">
        <v>28</v>
      </c>
      <c r="C21" s="75"/>
      <c r="D21" s="76"/>
      <c r="E21" s="210"/>
      <c r="F21" s="219"/>
      <c r="G21" s="210"/>
      <c r="H21" s="219"/>
      <c r="I21" s="210">
        <f>I19+I18+I17+I16</f>
        <v>0</v>
      </c>
      <c r="J21" s="21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8">
        <f>I21</f>
        <v>0</v>
      </c>
      <c r="H23" s="209"/>
      <c r="I23" s="209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06">
        <f>ZakladDPHSni*15/100</f>
        <v>0</v>
      </c>
      <c r="H24" s="207"/>
      <c r="I24" s="20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8"/>
      <c r="H25" s="209"/>
      <c r="I25" s="209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5"/>
      <c r="H26" s="216"/>
      <c r="I26" s="216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7">
        <v>-0.10999999998602999</v>
      </c>
      <c r="H27" s="217"/>
      <c r="I27" s="217"/>
      <c r="J27" s="63" t="str">
        <f t="shared" si="0"/>
        <v>CZK</v>
      </c>
    </row>
    <row r="28" spans="1:10" ht="27.75" hidden="1" customHeight="1" thickBot="1" x14ac:dyDescent="0.25">
      <c r="A28" s="4"/>
      <c r="B28" s="112" t="s">
        <v>22</v>
      </c>
      <c r="C28" s="113"/>
      <c r="D28" s="113"/>
      <c r="E28" s="114"/>
      <c r="F28" s="115"/>
      <c r="G28" s="218">
        <v>228865.11</v>
      </c>
      <c r="H28" s="220"/>
      <c r="I28" s="220"/>
      <c r="J28" s="116" t="str">
        <f t="shared" si="0"/>
        <v>CZK</v>
      </c>
    </row>
    <row r="29" spans="1:10" ht="27.75" customHeight="1" thickBot="1" x14ac:dyDescent="0.25">
      <c r="A29" s="4"/>
      <c r="B29" s="112" t="s">
        <v>35</v>
      </c>
      <c r="C29" s="117"/>
      <c r="D29" s="117"/>
      <c r="E29" s="117"/>
      <c r="F29" s="117"/>
      <c r="G29" s="218">
        <f>DPHSni+ZakladDPHSni</f>
        <v>0</v>
      </c>
      <c r="H29" s="218"/>
      <c r="I29" s="218"/>
      <c r="J29" s="118" t="s">
        <v>57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43601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05" t="s">
        <v>2</v>
      </c>
      <c r="E35" s="20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 x14ac:dyDescent="0.2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10" ht="25.5" hidden="1" customHeight="1" x14ac:dyDescent="0.2">
      <c r="A39" s="96">
        <v>0</v>
      </c>
      <c r="B39" s="102" t="s">
        <v>55</v>
      </c>
      <c r="C39" s="191" t="s">
        <v>46</v>
      </c>
      <c r="D39" s="192"/>
      <c r="E39" s="192"/>
      <c r="F39" s="107">
        <v>0</v>
      </c>
      <c r="G39" s="108">
        <v>228865.11</v>
      </c>
      <c r="H39" s="109">
        <v>48062</v>
      </c>
      <c r="I39" s="109">
        <v>276927.11</v>
      </c>
      <c r="J39" s="103" t="str">
        <f>IF(CenaCelkemVypocet=0,"",I39/CenaCelkemVypocet*100)</f>
        <v/>
      </c>
    </row>
    <row r="40" spans="1:10" ht="25.5" hidden="1" customHeight="1" x14ac:dyDescent="0.2">
      <c r="A40" s="96"/>
      <c r="B40" s="193" t="s">
        <v>56</v>
      </c>
      <c r="C40" s="194"/>
      <c r="D40" s="194"/>
      <c r="E40" s="195"/>
      <c r="F40" s="110">
        <f>SUMIF(A39:A39,"=1",F39:F39)</f>
        <v>0</v>
      </c>
      <c r="G40" s="111">
        <f>SUMIF(A39:A39,"=1",G39:G39)</f>
        <v>0</v>
      </c>
      <c r="H40" s="111">
        <f>SUMIF(A39:A39,"=1",H39:H39)</f>
        <v>0</v>
      </c>
      <c r="I40" s="111">
        <f>SUMIF(A39:A39,"=1",I39:I39)</f>
        <v>0</v>
      </c>
      <c r="J40" s="97">
        <f>SUMIF(A39:A39,"=1",J39:J39)</f>
        <v>0</v>
      </c>
    </row>
    <row r="44" spans="1:10" ht="15.75" x14ac:dyDescent="0.25">
      <c r="B44" s="119" t="s">
        <v>58</v>
      </c>
    </row>
    <row r="46" spans="1:10" ht="25.5" customHeight="1" x14ac:dyDescent="0.2">
      <c r="A46" s="120"/>
      <c r="B46" s="124" t="s">
        <v>16</v>
      </c>
      <c r="C46" s="124" t="s">
        <v>5</v>
      </c>
      <c r="D46" s="125"/>
      <c r="E46" s="125"/>
      <c r="F46" s="128" t="s">
        <v>59</v>
      </c>
      <c r="G46" s="128"/>
      <c r="H46" s="128"/>
      <c r="I46" s="196" t="s">
        <v>28</v>
      </c>
      <c r="J46" s="196"/>
    </row>
    <row r="47" spans="1:10" ht="25.5" customHeight="1" x14ac:dyDescent="0.2">
      <c r="A47" s="121"/>
      <c r="B47" s="123" t="s">
        <v>60</v>
      </c>
      <c r="C47" s="184" t="s">
        <v>61</v>
      </c>
      <c r="D47" s="185"/>
      <c r="E47" s="185"/>
      <c r="F47" s="130" t="s">
        <v>23</v>
      </c>
      <c r="G47" s="131"/>
      <c r="H47" s="131"/>
      <c r="I47" s="186">
        <f>SUM('Rozpočet Pol'!G8)</f>
        <v>0</v>
      </c>
      <c r="J47" s="186"/>
    </row>
    <row r="48" spans="1:10" ht="25.5" customHeight="1" x14ac:dyDescent="0.2">
      <c r="A48" s="121"/>
      <c r="B48" s="123" t="s">
        <v>62</v>
      </c>
      <c r="C48" s="184" t="s">
        <v>63</v>
      </c>
      <c r="D48" s="185"/>
      <c r="E48" s="185"/>
      <c r="F48" s="130" t="s">
        <v>23</v>
      </c>
      <c r="G48" s="131"/>
      <c r="H48" s="131"/>
      <c r="I48" s="186">
        <f>SUM('Rozpočet Pol'!G16)</f>
        <v>0</v>
      </c>
      <c r="J48" s="186"/>
    </row>
    <row r="49" spans="1:10" ht="25.5" customHeight="1" x14ac:dyDescent="0.2">
      <c r="A49" s="121"/>
      <c r="B49" s="123" t="s">
        <v>64</v>
      </c>
      <c r="C49" s="184" t="s">
        <v>65</v>
      </c>
      <c r="D49" s="185"/>
      <c r="E49" s="185"/>
      <c r="F49" s="130" t="s">
        <v>23</v>
      </c>
      <c r="G49" s="131"/>
      <c r="H49" s="131"/>
      <c r="I49" s="186">
        <f>SUM('Rozpočet Pol'!G18)</f>
        <v>0</v>
      </c>
      <c r="J49" s="186"/>
    </row>
    <row r="50" spans="1:10" ht="25.5" customHeight="1" x14ac:dyDescent="0.2">
      <c r="A50" s="121"/>
      <c r="B50" s="123" t="s">
        <v>66</v>
      </c>
      <c r="C50" s="184" t="s">
        <v>67</v>
      </c>
      <c r="D50" s="185"/>
      <c r="E50" s="185"/>
      <c r="F50" s="130" t="s">
        <v>23</v>
      </c>
      <c r="G50" s="131"/>
      <c r="H50" s="131"/>
      <c r="I50" s="186">
        <f>SUM('Rozpočet Pol'!G20)</f>
        <v>0</v>
      </c>
      <c r="J50" s="186"/>
    </row>
    <row r="51" spans="1:10" ht="25.5" customHeight="1" x14ac:dyDescent="0.2">
      <c r="A51" s="121"/>
      <c r="B51" s="123" t="s">
        <v>68</v>
      </c>
      <c r="C51" s="184" t="s">
        <v>69</v>
      </c>
      <c r="D51" s="185"/>
      <c r="E51" s="185"/>
      <c r="F51" s="130" t="s">
        <v>23</v>
      </c>
      <c r="G51" s="131"/>
      <c r="H51" s="131"/>
      <c r="I51" s="186">
        <f>SUM('Rozpočet Pol'!G22)</f>
        <v>0</v>
      </c>
      <c r="J51" s="186"/>
    </row>
    <row r="52" spans="1:10" ht="25.5" customHeight="1" x14ac:dyDescent="0.2">
      <c r="A52" s="121"/>
      <c r="B52" s="123" t="s">
        <v>70</v>
      </c>
      <c r="C52" s="184" t="s">
        <v>71</v>
      </c>
      <c r="D52" s="185"/>
      <c r="E52" s="185"/>
      <c r="F52" s="130" t="s">
        <v>23</v>
      </c>
      <c r="G52" s="131"/>
      <c r="H52" s="131"/>
      <c r="I52" s="186">
        <f>SUM('Rozpočet Pol'!G31)</f>
        <v>0</v>
      </c>
      <c r="J52" s="186"/>
    </row>
    <row r="53" spans="1:10" ht="25.5" customHeight="1" x14ac:dyDescent="0.2">
      <c r="A53" s="121"/>
      <c r="B53" s="123" t="s">
        <v>72</v>
      </c>
      <c r="C53" s="184" t="s">
        <v>73</v>
      </c>
      <c r="D53" s="185"/>
      <c r="E53" s="185"/>
      <c r="F53" s="130" t="s">
        <v>24</v>
      </c>
      <c r="G53" s="131"/>
      <c r="H53" s="131"/>
      <c r="I53" s="186">
        <f>SUM('Rozpočet Pol'!G33)</f>
        <v>0</v>
      </c>
      <c r="J53" s="186"/>
    </row>
    <row r="54" spans="1:10" ht="25.5" customHeight="1" x14ac:dyDescent="0.2">
      <c r="A54" s="121"/>
      <c r="B54" s="123" t="s">
        <v>74</v>
      </c>
      <c r="C54" s="184" t="s">
        <v>254</v>
      </c>
      <c r="D54" s="185"/>
      <c r="E54" s="185"/>
      <c r="F54" s="130" t="s">
        <v>24</v>
      </c>
      <c r="G54" s="176"/>
      <c r="H54" s="176"/>
      <c r="I54" s="186">
        <f>SUM('Rozpočet Pol'!G37)</f>
        <v>0</v>
      </c>
      <c r="J54" s="186"/>
    </row>
    <row r="55" spans="1:10" ht="25.5" customHeight="1" x14ac:dyDescent="0.2">
      <c r="A55" s="121"/>
      <c r="B55" s="123" t="s">
        <v>74</v>
      </c>
      <c r="C55" s="184" t="s">
        <v>75</v>
      </c>
      <c r="D55" s="185"/>
      <c r="E55" s="185"/>
      <c r="F55" s="130" t="s">
        <v>24</v>
      </c>
      <c r="G55" s="131"/>
      <c r="H55" s="131"/>
      <c r="I55" s="186">
        <f>SUM('Rozpočet Pol'!G39)</f>
        <v>0</v>
      </c>
      <c r="J55" s="186"/>
    </row>
    <row r="56" spans="1:10" ht="25.5" customHeight="1" x14ac:dyDescent="0.2">
      <c r="A56" s="121"/>
      <c r="B56" s="123" t="s">
        <v>257</v>
      </c>
      <c r="C56" s="184" t="s">
        <v>258</v>
      </c>
      <c r="D56" s="185"/>
      <c r="E56" s="185"/>
      <c r="F56" s="130" t="s">
        <v>24</v>
      </c>
      <c r="G56" s="179"/>
      <c r="H56" s="179"/>
      <c r="I56" s="186">
        <f>SUM('Rozpočet Pol'!G52)</f>
        <v>0</v>
      </c>
      <c r="J56" s="186"/>
    </row>
    <row r="57" spans="1:10" ht="25.5" customHeight="1" x14ac:dyDescent="0.2">
      <c r="A57" s="121"/>
      <c r="B57" s="123" t="s">
        <v>265</v>
      </c>
      <c r="C57" s="184" t="s">
        <v>266</v>
      </c>
      <c r="D57" s="185"/>
      <c r="E57" s="185"/>
      <c r="F57" s="130" t="s">
        <v>24</v>
      </c>
      <c r="G57" s="179"/>
      <c r="H57" s="179"/>
      <c r="I57" s="186">
        <f>SUM('Rozpočet Pol'!G56)</f>
        <v>0</v>
      </c>
      <c r="J57" s="186"/>
    </row>
    <row r="58" spans="1:10" ht="25.5" customHeight="1" x14ac:dyDescent="0.2">
      <c r="A58" s="121"/>
      <c r="B58" s="123" t="s">
        <v>76</v>
      </c>
      <c r="C58" s="184" t="s">
        <v>77</v>
      </c>
      <c r="D58" s="185"/>
      <c r="E58" s="185"/>
      <c r="F58" s="130" t="s">
        <v>24</v>
      </c>
      <c r="G58" s="131"/>
      <c r="H58" s="131"/>
      <c r="I58" s="186">
        <f>SUM('Rozpočet Pol'!G62)</f>
        <v>0</v>
      </c>
      <c r="J58" s="186"/>
    </row>
    <row r="59" spans="1:10" ht="25.5" customHeight="1" x14ac:dyDescent="0.2">
      <c r="A59" s="121"/>
      <c r="B59" s="123" t="s">
        <v>78</v>
      </c>
      <c r="C59" s="184" t="s">
        <v>79</v>
      </c>
      <c r="D59" s="185"/>
      <c r="E59" s="185"/>
      <c r="F59" s="130" t="s">
        <v>24</v>
      </c>
      <c r="G59" s="131"/>
      <c r="H59" s="131"/>
      <c r="I59" s="186">
        <f>SUM('Rozpočet Pol'!G70)</f>
        <v>0</v>
      </c>
      <c r="J59" s="186"/>
    </row>
    <row r="60" spans="1:10" ht="25.5" customHeight="1" x14ac:dyDescent="0.2">
      <c r="A60" s="121"/>
      <c r="B60" s="123" t="s">
        <v>80</v>
      </c>
      <c r="C60" s="184" t="s">
        <v>81</v>
      </c>
      <c r="D60" s="185"/>
      <c r="E60" s="185"/>
      <c r="F60" s="130" t="s">
        <v>24</v>
      </c>
      <c r="G60" s="131"/>
      <c r="H60" s="131"/>
      <c r="I60" s="186">
        <f>SUM('Rozpočet Pol'!G79)</f>
        <v>0</v>
      </c>
      <c r="J60" s="186"/>
    </row>
    <row r="61" spans="1:10" ht="25.5" customHeight="1" x14ac:dyDescent="0.2">
      <c r="A61" s="121"/>
      <c r="B61" s="123" t="s">
        <v>82</v>
      </c>
      <c r="C61" s="184" t="s">
        <v>83</v>
      </c>
      <c r="D61" s="185"/>
      <c r="E61" s="185"/>
      <c r="F61" s="130" t="s">
        <v>24</v>
      </c>
      <c r="G61" s="131"/>
      <c r="H61" s="131"/>
      <c r="I61" s="186">
        <f>SUM('Rozpočet Pol'!G85)</f>
        <v>0</v>
      </c>
      <c r="J61" s="186"/>
    </row>
    <row r="62" spans="1:10" ht="25.5" customHeight="1" x14ac:dyDescent="0.2">
      <c r="A62" s="121"/>
      <c r="B62" s="123" t="s">
        <v>84</v>
      </c>
      <c r="C62" s="184" t="s">
        <v>85</v>
      </c>
      <c r="D62" s="185"/>
      <c r="E62" s="185"/>
      <c r="F62" s="130" t="s">
        <v>24</v>
      </c>
      <c r="G62" s="131"/>
      <c r="H62" s="131"/>
      <c r="I62" s="186">
        <f>SUM('Rozpočet Pol'!G88)</f>
        <v>0</v>
      </c>
      <c r="J62" s="186"/>
    </row>
    <row r="63" spans="1:10" ht="25.5" customHeight="1" x14ac:dyDescent="0.2">
      <c r="A63" s="121"/>
      <c r="B63" s="123" t="s">
        <v>86</v>
      </c>
      <c r="C63" s="184" t="s">
        <v>87</v>
      </c>
      <c r="D63" s="185"/>
      <c r="E63" s="185"/>
      <c r="F63" s="130" t="s">
        <v>24</v>
      </c>
      <c r="G63" s="131"/>
      <c r="H63" s="131"/>
      <c r="I63" s="186">
        <f>SUM('Rozpočet Pol'!G94)</f>
        <v>0</v>
      </c>
      <c r="J63" s="186"/>
    </row>
    <row r="64" spans="1:10" ht="25.5" customHeight="1" x14ac:dyDescent="0.2">
      <c r="A64" s="121"/>
      <c r="B64" s="123" t="s">
        <v>88</v>
      </c>
      <c r="C64" s="184" t="s">
        <v>89</v>
      </c>
      <c r="D64" s="185"/>
      <c r="E64" s="185"/>
      <c r="F64" s="130" t="s">
        <v>24</v>
      </c>
      <c r="G64" s="131"/>
      <c r="H64" s="131"/>
      <c r="I64" s="186">
        <f>SUM('Rozpočet Pol'!G97)</f>
        <v>0</v>
      </c>
      <c r="J64" s="186"/>
    </row>
    <row r="65" spans="1:10" ht="25.5" customHeight="1" x14ac:dyDescent="0.2">
      <c r="A65" s="121"/>
      <c r="B65" s="123" t="s">
        <v>90</v>
      </c>
      <c r="C65" s="184" t="s">
        <v>91</v>
      </c>
      <c r="D65" s="185"/>
      <c r="E65" s="185"/>
      <c r="F65" s="130" t="s">
        <v>25</v>
      </c>
      <c r="G65" s="131"/>
      <c r="H65" s="131"/>
      <c r="I65" s="186">
        <f>SUM('Rozpočet Pol'!G101)</f>
        <v>0</v>
      </c>
      <c r="J65" s="186"/>
    </row>
    <row r="66" spans="1:10" ht="25.5" customHeight="1" x14ac:dyDescent="0.2">
      <c r="A66" s="121"/>
      <c r="B66" s="129" t="s">
        <v>92</v>
      </c>
      <c r="C66" s="188" t="s">
        <v>26</v>
      </c>
      <c r="D66" s="189"/>
      <c r="E66" s="189"/>
      <c r="F66" s="132" t="s">
        <v>92</v>
      </c>
      <c r="G66" s="133"/>
      <c r="H66" s="133"/>
      <c r="I66" s="187">
        <f>SUM('Rozpočet Pol'!G114)</f>
        <v>0</v>
      </c>
      <c r="J66" s="187"/>
    </row>
    <row r="67" spans="1:10" ht="25.5" customHeight="1" x14ac:dyDescent="0.2">
      <c r="A67" s="122"/>
      <c r="B67" s="126" t="s">
        <v>1</v>
      </c>
      <c r="C67" s="126"/>
      <c r="D67" s="127"/>
      <c r="E67" s="127"/>
      <c r="F67" s="134"/>
      <c r="G67" s="135"/>
      <c r="H67" s="135"/>
      <c r="I67" s="190">
        <f>SUM(I47:I66)</f>
        <v>0</v>
      </c>
      <c r="J67" s="190"/>
    </row>
    <row r="68" spans="1:10" x14ac:dyDescent="0.2">
      <c r="F68" s="94"/>
      <c r="G68" s="95"/>
      <c r="H68" s="94"/>
      <c r="I68" s="95"/>
      <c r="J68" s="95"/>
    </row>
    <row r="69" spans="1:10" x14ac:dyDescent="0.2">
      <c r="F69" s="94"/>
      <c r="G69" s="95"/>
      <c r="H69" s="94"/>
      <c r="I69" s="95"/>
      <c r="J69" s="95"/>
    </row>
    <row r="70" spans="1:10" x14ac:dyDescent="0.2">
      <c r="F70" s="94"/>
      <c r="G70" s="95"/>
      <c r="H70" s="94"/>
      <c r="I70" s="95"/>
      <c r="J70" s="95"/>
    </row>
  </sheetData>
  <sheetProtection password="CC67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I46:J46"/>
    <mergeCell ref="I47:J47"/>
    <mergeCell ref="C47:E47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C62:E62"/>
    <mergeCell ref="I55:J55"/>
    <mergeCell ref="C55:E55"/>
    <mergeCell ref="I58:J58"/>
    <mergeCell ref="C58:E58"/>
    <mergeCell ref="I59:J59"/>
    <mergeCell ref="C59:E59"/>
    <mergeCell ref="C56:E56"/>
    <mergeCell ref="I56:J56"/>
    <mergeCell ref="C57:E57"/>
    <mergeCell ref="I57:J57"/>
    <mergeCell ref="C54:E54"/>
    <mergeCell ref="I54:J54"/>
    <mergeCell ref="I66:J66"/>
    <mergeCell ref="C66:E66"/>
    <mergeCell ref="I67:J67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8" t="s">
        <v>6</v>
      </c>
      <c r="B1" s="228"/>
      <c r="C1" s="229"/>
      <c r="D1" s="228"/>
      <c r="E1" s="228"/>
      <c r="F1" s="228"/>
      <c r="G1" s="228"/>
    </row>
    <row r="2" spans="1:7" ht="24.95" customHeight="1" x14ac:dyDescent="0.2">
      <c r="A2" s="79" t="s">
        <v>41</v>
      </c>
      <c r="B2" s="78"/>
      <c r="C2" s="230"/>
      <c r="D2" s="230"/>
      <c r="E2" s="230"/>
      <c r="F2" s="230"/>
      <c r="G2" s="231"/>
    </row>
    <row r="3" spans="1:7" ht="24.95" hidden="1" customHeight="1" x14ac:dyDescent="0.2">
      <c r="A3" s="79" t="s">
        <v>7</v>
      </c>
      <c r="B3" s="78"/>
      <c r="C3" s="230"/>
      <c r="D3" s="230"/>
      <c r="E3" s="230"/>
      <c r="F3" s="230"/>
      <c r="G3" s="231"/>
    </row>
    <row r="4" spans="1:7" ht="24.95" hidden="1" customHeight="1" x14ac:dyDescent="0.2">
      <c r="A4" s="79" t="s">
        <v>8</v>
      </c>
      <c r="B4" s="78"/>
      <c r="C4" s="230"/>
      <c r="D4" s="230"/>
      <c r="E4" s="230"/>
      <c r="F4" s="230"/>
      <c r="G4" s="23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G117"/>
  <sheetViews>
    <sheetView tabSelected="1" workbookViewId="0">
      <selection activeCell="G11" sqref="G11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style="241" customWidth="1"/>
    <col min="8" max="21" width="0" hidden="1" customWidth="1"/>
    <col min="28" max="38" width="0" hidden="1" customWidth="1"/>
  </cols>
  <sheetData>
    <row r="1" spans="1:59" ht="15.75" customHeight="1" x14ac:dyDescent="0.25">
      <c r="A1" s="232" t="s">
        <v>6</v>
      </c>
      <c r="B1" s="232"/>
      <c r="C1" s="232"/>
      <c r="D1" s="232"/>
      <c r="E1" s="232"/>
      <c r="F1" s="232"/>
      <c r="G1" s="232"/>
      <c r="AD1" t="s">
        <v>95</v>
      </c>
    </row>
    <row r="2" spans="1:59" ht="24.95" customHeight="1" x14ac:dyDescent="0.2">
      <c r="A2" s="138" t="s">
        <v>94</v>
      </c>
      <c r="B2" s="181"/>
      <c r="C2" s="233" t="s">
        <v>292</v>
      </c>
      <c r="D2" s="234"/>
      <c r="E2" s="234"/>
      <c r="F2" s="234"/>
      <c r="G2" s="235"/>
      <c r="AD2" t="s">
        <v>96</v>
      </c>
    </row>
    <row r="3" spans="1:59" ht="24.95" customHeight="1" x14ac:dyDescent="0.2">
      <c r="A3" s="139" t="s">
        <v>7</v>
      </c>
      <c r="B3" s="182"/>
      <c r="C3" s="236" t="s">
        <v>43</v>
      </c>
      <c r="D3" s="237"/>
      <c r="E3" s="237"/>
      <c r="F3" s="237"/>
      <c r="G3" s="238"/>
      <c r="AD3" t="s">
        <v>97</v>
      </c>
    </row>
    <row r="4" spans="1:59" ht="24.95" hidden="1" customHeight="1" x14ac:dyDescent="0.2">
      <c r="A4" s="139" t="s">
        <v>8</v>
      </c>
      <c r="B4" s="182"/>
      <c r="C4" s="236"/>
      <c r="D4" s="237"/>
      <c r="E4" s="237"/>
      <c r="F4" s="237"/>
      <c r="G4" s="238"/>
      <c r="AD4" t="s">
        <v>98</v>
      </c>
    </row>
    <row r="5" spans="1:59" hidden="1" x14ac:dyDescent="0.2">
      <c r="A5" s="140" t="s">
        <v>99</v>
      </c>
      <c r="B5" s="141"/>
      <c r="C5" s="142"/>
      <c r="D5" s="143"/>
      <c r="E5" s="143"/>
      <c r="F5" s="143"/>
      <c r="G5" s="240"/>
      <c r="AD5" t="s">
        <v>100</v>
      </c>
    </row>
    <row r="7" spans="1:59" ht="38.25" x14ac:dyDescent="0.2">
      <c r="A7" s="148" t="s">
        <v>101</v>
      </c>
      <c r="B7" s="149" t="s">
        <v>102</v>
      </c>
      <c r="C7" s="149" t="s">
        <v>103</v>
      </c>
      <c r="D7" s="148" t="s">
        <v>104</v>
      </c>
      <c r="E7" s="148" t="s">
        <v>105</v>
      </c>
      <c r="F7" s="144" t="s">
        <v>106</v>
      </c>
      <c r="G7" s="242" t="s">
        <v>28</v>
      </c>
      <c r="H7" s="161" t="s">
        <v>29</v>
      </c>
      <c r="I7" s="161" t="s">
        <v>107</v>
      </c>
      <c r="J7" s="161" t="s">
        <v>30</v>
      </c>
      <c r="K7" s="161" t="s">
        <v>108</v>
      </c>
      <c r="L7" s="161" t="s">
        <v>109</v>
      </c>
      <c r="M7" s="161" t="s">
        <v>110</v>
      </c>
      <c r="N7" s="161" t="s">
        <v>111</v>
      </c>
      <c r="O7" s="161" t="s">
        <v>112</v>
      </c>
      <c r="P7" s="161" t="s">
        <v>113</v>
      </c>
      <c r="Q7" s="161" t="s">
        <v>114</v>
      </c>
      <c r="R7" s="161" t="s">
        <v>115</v>
      </c>
      <c r="S7" s="161" t="s">
        <v>116</v>
      </c>
      <c r="T7" s="161" t="s">
        <v>117</v>
      </c>
      <c r="U7" s="150" t="s">
        <v>118</v>
      </c>
    </row>
    <row r="8" spans="1:59" x14ac:dyDescent="0.2">
      <c r="A8" s="147" t="s">
        <v>119</v>
      </c>
      <c r="B8" s="152" t="s">
        <v>60</v>
      </c>
      <c r="C8" s="169" t="s">
        <v>61</v>
      </c>
      <c r="D8" s="156"/>
      <c r="E8" s="160"/>
      <c r="F8" s="174"/>
      <c r="G8" s="180">
        <f>SUMIF(AD9:AD15,"&lt;&gt;NOR",G9:G15)</f>
        <v>0</v>
      </c>
      <c r="H8" s="160"/>
      <c r="I8" s="160">
        <f>SUM(I9:I12)</f>
        <v>4726.5600000000004</v>
      </c>
      <c r="J8" s="160"/>
      <c r="K8" s="160">
        <f>SUM(K9:K12)</f>
        <v>20910.18</v>
      </c>
      <c r="L8" s="160"/>
      <c r="M8" s="160">
        <f>SUM(M9:M12)</f>
        <v>0</v>
      </c>
      <c r="N8" s="157"/>
      <c r="O8" s="157">
        <f>SUM(O9:O12)</f>
        <v>2.5349599999999999</v>
      </c>
      <c r="P8" s="157"/>
      <c r="Q8" s="157">
        <f>SUM(Q9:Q12)</f>
        <v>0</v>
      </c>
      <c r="R8" s="157"/>
      <c r="S8" s="157"/>
      <c r="T8" s="158"/>
      <c r="U8" s="157">
        <f>SUM(U9:U12)</f>
        <v>51.24</v>
      </c>
      <c r="AD8" t="s">
        <v>120</v>
      </c>
    </row>
    <row r="9" spans="1:59" outlineLevel="1" x14ac:dyDescent="0.2">
      <c r="A9" s="146">
        <v>1</v>
      </c>
      <c r="B9" s="151" t="s">
        <v>243</v>
      </c>
      <c r="C9" s="168" t="s">
        <v>244</v>
      </c>
      <c r="D9" s="153" t="s">
        <v>121</v>
      </c>
      <c r="E9" s="177">
        <v>26.08</v>
      </c>
      <c r="F9" s="173">
        <v>0</v>
      </c>
      <c r="G9" s="239">
        <f>F9*E9</f>
        <v>0</v>
      </c>
      <c r="H9" s="159">
        <v>28.31</v>
      </c>
      <c r="I9" s="159">
        <f t="shared" ref="I9:I12" si="0">ROUND(E9*H9,2)</f>
        <v>738.32</v>
      </c>
      <c r="J9" s="159">
        <v>147.19</v>
      </c>
      <c r="K9" s="159">
        <f t="shared" ref="K9:K12" si="1">ROUND(E9*J9,2)</f>
        <v>3838.72</v>
      </c>
      <c r="L9" s="159">
        <v>21</v>
      </c>
      <c r="M9" s="159">
        <f t="shared" ref="M9:M12" si="2">G9*(1+L9/100)</f>
        <v>0</v>
      </c>
      <c r="N9" s="154">
        <v>3.4000000000000002E-4</v>
      </c>
      <c r="O9" s="154">
        <f t="shared" ref="O9:O12" si="3">ROUND(E9*N9,5)</f>
        <v>8.8699999999999994E-3</v>
      </c>
      <c r="P9" s="154">
        <v>0</v>
      </c>
      <c r="Q9" s="154">
        <f t="shared" ref="Q9:Q12" si="4">ROUND(E9*P9,5)</f>
        <v>0</v>
      </c>
      <c r="R9" s="154"/>
      <c r="S9" s="154"/>
      <c r="T9" s="155">
        <v>0.33</v>
      </c>
      <c r="U9" s="154">
        <f t="shared" ref="U9:U12" si="5">ROUND(E9*T9,2)</f>
        <v>8.61</v>
      </c>
      <c r="V9" s="145"/>
      <c r="W9" s="145"/>
      <c r="X9" s="145"/>
      <c r="Y9" s="145"/>
      <c r="Z9" s="145"/>
      <c r="AA9" s="145"/>
      <c r="AB9" s="145"/>
      <c r="AC9" s="145"/>
      <c r="AD9" s="145" t="s">
        <v>122</v>
      </c>
      <c r="AE9" s="145"/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</row>
    <row r="10" spans="1:59" outlineLevel="1" x14ac:dyDescent="0.2">
      <c r="A10" s="146">
        <v>2</v>
      </c>
      <c r="B10" s="151" t="s">
        <v>123</v>
      </c>
      <c r="C10" s="168" t="s">
        <v>124</v>
      </c>
      <c r="D10" s="153" t="s">
        <v>121</v>
      </c>
      <c r="E10" s="177">
        <v>41.48</v>
      </c>
      <c r="F10" s="173">
        <v>0</v>
      </c>
      <c r="G10" s="239">
        <f t="shared" ref="G10:G15" si="6">F10*E10</f>
        <v>0</v>
      </c>
      <c r="H10" s="159">
        <v>38.94</v>
      </c>
      <c r="I10" s="159">
        <f t="shared" si="0"/>
        <v>1615.23</v>
      </c>
      <c r="J10" s="159">
        <v>157.56</v>
      </c>
      <c r="K10" s="159">
        <f t="shared" si="1"/>
        <v>6535.59</v>
      </c>
      <c r="L10" s="159">
        <v>21</v>
      </c>
      <c r="M10" s="159">
        <f t="shared" si="2"/>
        <v>0</v>
      </c>
      <c r="N10" s="154">
        <v>7.6800000000000002E-3</v>
      </c>
      <c r="O10" s="154">
        <f t="shared" si="3"/>
        <v>0.31857000000000002</v>
      </c>
      <c r="P10" s="154">
        <v>0</v>
      </c>
      <c r="Q10" s="154">
        <f t="shared" si="4"/>
        <v>0</v>
      </c>
      <c r="R10" s="154"/>
      <c r="S10" s="154"/>
      <c r="T10" s="155">
        <v>0.38100000000000001</v>
      </c>
      <c r="U10" s="154">
        <f t="shared" si="5"/>
        <v>15.8</v>
      </c>
      <c r="V10" s="145"/>
      <c r="W10" s="145"/>
      <c r="X10" s="145"/>
      <c r="Y10" s="145"/>
      <c r="Z10" s="145"/>
      <c r="AA10" s="145"/>
      <c r="AB10" s="145"/>
      <c r="AC10" s="145"/>
      <c r="AD10" s="145" t="s">
        <v>122</v>
      </c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</row>
    <row r="11" spans="1:59" outlineLevel="1" x14ac:dyDescent="0.2">
      <c r="A11" s="146">
        <v>3</v>
      </c>
      <c r="B11" s="151" t="s">
        <v>125</v>
      </c>
      <c r="C11" s="168" t="s">
        <v>126</v>
      </c>
      <c r="D11" s="153" t="s">
        <v>121</v>
      </c>
      <c r="E11" s="177">
        <v>41.48</v>
      </c>
      <c r="F11" s="173">
        <v>0</v>
      </c>
      <c r="G11" s="239">
        <f t="shared" si="6"/>
        <v>0</v>
      </c>
      <c r="H11" s="159">
        <v>41.25</v>
      </c>
      <c r="I11" s="159">
        <f t="shared" si="0"/>
        <v>1711.05</v>
      </c>
      <c r="J11" s="159">
        <v>198.75</v>
      </c>
      <c r="K11" s="159">
        <f t="shared" si="1"/>
        <v>8244.15</v>
      </c>
      <c r="L11" s="159">
        <v>21</v>
      </c>
      <c r="M11" s="159">
        <f t="shared" si="2"/>
        <v>0</v>
      </c>
      <c r="N11" s="154">
        <v>4.4139999999999999E-2</v>
      </c>
      <c r="O11" s="154">
        <f t="shared" si="3"/>
        <v>1.8309299999999999</v>
      </c>
      <c r="P11" s="154">
        <v>0</v>
      </c>
      <c r="Q11" s="154">
        <f t="shared" si="4"/>
        <v>0</v>
      </c>
      <c r="R11" s="154"/>
      <c r="S11" s="154"/>
      <c r="T11" s="155">
        <v>0.504</v>
      </c>
      <c r="U11" s="154">
        <f t="shared" si="5"/>
        <v>20.91</v>
      </c>
      <c r="V11" s="145"/>
      <c r="W11" s="145"/>
      <c r="X11" s="145"/>
      <c r="Y11" s="145"/>
      <c r="Z11" s="145"/>
      <c r="AA11" s="145"/>
      <c r="AB11" s="145"/>
      <c r="AC11" s="145"/>
      <c r="AD11" s="145" t="s">
        <v>122</v>
      </c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</row>
    <row r="12" spans="1:59" outlineLevel="1" x14ac:dyDescent="0.2">
      <c r="A12" s="146">
        <v>4</v>
      </c>
      <c r="B12" s="151" t="s">
        <v>127</v>
      </c>
      <c r="C12" s="168" t="s">
        <v>128</v>
      </c>
      <c r="D12" s="153" t="s">
        <v>121</v>
      </c>
      <c r="E12" s="177">
        <v>23.82</v>
      </c>
      <c r="F12" s="173">
        <v>0</v>
      </c>
      <c r="G12" s="239">
        <f t="shared" si="6"/>
        <v>0</v>
      </c>
      <c r="H12" s="159">
        <v>27.79</v>
      </c>
      <c r="I12" s="159">
        <f t="shared" si="0"/>
        <v>661.96</v>
      </c>
      <c r="J12" s="159">
        <v>96.210000000000008</v>
      </c>
      <c r="K12" s="159">
        <f t="shared" si="1"/>
        <v>2291.7199999999998</v>
      </c>
      <c r="L12" s="159">
        <v>21</v>
      </c>
      <c r="M12" s="159">
        <f t="shared" si="2"/>
        <v>0</v>
      </c>
      <c r="N12" s="154">
        <v>1.5810000000000001E-2</v>
      </c>
      <c r="O12" s="154">
        <f t="shared" si="3"/>
        <v>0.37658999999999998</v>
      </c>
      <c r="P12" s="154">
        <v>0</v>
      </c>
      <c r="Q12" s="154">
        <f t="shared" si="4"/>
        <v>0</v>
      </c>
      <c r="R12" s="154"/>
      <c r="S12" s="154"/>
      <c r="T12" s="155">
        <v>0.24845</v>
      </c>
      <c r="U12" s="154">
        <f t="shared" si="5"/>
        <v>5.92</v>
      </c>
      <c r="V12" s="145"/>
      <c r="W12" s="145"/>
      <c r="X12" s="145"/>
      <c r="Y12" s="145"/>
      <c r="Z12" s="145"/>
      <c r="AA12" s="145"/>
      <c r="AB12" s="145"/>
      <c r="AC12" s="145"/>
      <c r="AD12" s="145" t="s">
        <v>122</v>
      </c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</row>
    <row r="13" spans="1:59" outlineLevel="1" x14ac:dyDescent="0.2">
      <c r="A13" s="146">
        <v>5</v>
      </c>
      <c r="B13" s="151" t="s">
        <v>245</v>
      </c>
      <c r="C13" s="168" t="s">
        <v>246</v>
      </c>
      <c r="D13" s="153" t="s">
        <v>121</v>
      </c>
      <c r="E13" s="177">
        <v>154.53</v>
      </c>
      <c r="F13" s="173">
        <v>0</v>
      </c>
      <c r="G13" s="239">
        <f t="shared" si="6"/>
        <v>0</v>
      </c>
      <c r="H13" s="159"/>
      <c r="I13" s="159"/>
      <c r="J13" s="159"/>
      <c r="K13" s="159"/>
      <c r="L13" s="159"/>
      <c r="M13" s="159"/>
      <c r="N13" s="154"/>
      <c r="O13" s="154"/>
      <c r="P13" s="154"/>
      <c r="Q13" s="154"/>
      <c r="R13" s="154"/>
      <c r="S13" s="154"/>
      <c r="T13" s="155"/>
      <c r="U13" s="154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</row>
    <row r="14" spans="1:59" outlineLevel="1" x14ac:dyDescent="0.2">
      <c r="A14" s="146">
        <v>6</v>
      </c>
      <c r="B14" s="151" t="s">
        <v>231</v>
      </c>
      <c r="C14" s="168" t="s">
        <v>247</v>
      </c>
      <c r="D14" s="153" t="s">
        <v>121</v>
      </c>
      <c r="E14" s="177">
        <v>154.53</v>
      </c>
      <c r="F14" s="173">
        <v>0</v>
      </c>
      <c r="G14" s="239">
        <f t="shared" si="6"/>
        <v>0</v>
      </c>
      <c r="H14" s="159"/>
      <c r="I14" s="159"/>
      <c r="J14" s="159"/>
      <c r="K14" s="159"/>
      <c r="L14" s="159"/>
      <c r="M14" s="159"/>
      <c r="N14" s="154"/>
      <c r="O14" s="154"/>
      <c r="P14" s="154"/>
      <c r="Q14" s="154"/>
      <c r="R14" s="154"/>
      <c r="S14" s="154"/>
      <c r="T14" s="155"/>
      <c r="U14" s="154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</row>
    <row r="15" spans="1:59" outlineLevel="1" x14ac:dyDescent="0.2">
      <c r="A15" s="146">
        <v>7</v>
      </c>
      <c r="B15" s="151" t="s">
        <v>248</v>
      </c>
      <c r="C15" s="168" t="s">
        <v>249</v>
      </c>
      <c r="D15" s="153" t="s">
        <v>121</v>
      </c>
      <c r="E15" s="177">
        <v>6.64</v>
      </c>
      <c r="F15" s="173">
        <v>0</v>
      </c>
      <c r="G15" s="239">
        <f t="shared" si="6"/>
        <v>0</v>
      </c>
      <c r="H15" s="159"/>
      <c r="I15" s="159"/>
      <c r="J15" s="159"/>
      <c r="K15" s="159"/>
      <c r="L15" s="159"/>
      <c r="M15" s="159"/>
      <c r="N15" s="154"/>
      <c r="O15" s="154"/>
      <c r="P15" s="154"/>
      <c r="Q15" s="154"/>
      <c r="R15" s="154"/>
      <c r="S15" s="154"/>
      <c r="T15" s="155"/>
      <c r="U15" s="154"/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</row>
    <row r="16" spans="1:59" x14ac:dyDescent="0.2">
      <c r="A16" s="147" t="s">
        <v>119</v>
      </c>
      <c r="B16" s="152" t="s">
        <v>62</v>
      </c>
      <c r="C16" s="169" t="s">
        <v>63</v>
      </c>
      <c r="D16" s="156"/>
      <c r="E16" s="160"/>
      <c r="F16" s="174"/>
      <c r="G16" s="180">
        <f>SUMIF(AD17:AD17,"&lt;&gt;NOR",G17:G17)</f>
        <v>0</v>
      </c>
      <c r="H16" s="160"/>
      <c r="I16" s="160">
        <f>SUM(I17:I17)</f>
        <v>2814.11</v>
      </c>
      <c r="J16" s="160"/>
      <c r="K16" s="160">
        <f>SUM(K17:K17)</f>
        <v>4358.05</v>
      </c>
      <c r="L16" s="160"/>
      <c r="M16" s="160">
        <f>SUM(M17:M17)</f>
        <v>0</v>
      </c>
      <c r="N16" s="157"/>
      <c r="O16" s="157">
        <f>SUM(O17:O17)</f>
        <v>9.4039999999999999E-2</v>
      </c>
      <c r="P16" s="157"/>
      <c r="Q16" s="157">
        <f>SUM(Q17:Q17)</f>
        <v>0</v>
      </c>
      <c r="R16" s="157"/>
      <c r="S16" s="157"/>
      <c r="T16" s="158"/>
      <c r="U16" s="157">
        <f>SUM(U17:U17)</f>
        <v>12.74</v>
      </c>
      <c r="AD16" t="s">
        <v>120</v>
      </c>
    </row>
    <row r="17" spans="1:59" outlineLevel="1" x14ac:dyDescent="0.2">
      <c r="A17" s="146">
        <v>8</v>
      </c>
      <c r="B17" s="151" t="s">
        <v>129</v>
      </c>
      <c r="C17" s="168" t="s">
        <v>130</v>
      </c>
      <c r="D17" s="153" t="s">
        <v>121</v>
      </c>
      <c r="E17" s="159">
        <v>59.52</v>
      </c>
      <c r="F17" s="173">
        <v>0</v>
      </c>
      <c r="G17" s="239">
        <f>F17*E17</f>
        <v>0</v>
      </c>
      <c r="H17" s="159">
        <v>47.28</v>
      </c>
      <c r="I17" s="159">
        <f>ROUND(E17*H17,2)</f>
        <v>2814.11</v>
      </c>
      <c r="J17" s="159">
        <v>73.22</v>
      </c>
      <c r="K17" s="159">
        <f>ROUND(E17*J17,2)</f>
        <v>4358.05</v>
      </c>
      <c r="L17" s="159">
        <v>21</v>
      </c>
      <c r="M17" s="159">
        <f>G17*(1+L17/100)</f>
        <v>0</v>
      </c>
      <c r="N17" s="154">
        <v>1.58E-3</v>
      </c>
      <c r="O17" s="154">
        <f>ROUND(E17*N17,5)</f>
        <v>9.4039999999999999E-2</v>
      </c>
      <c r="P17" s="154">
        <v>0</v>
      </c>
      <c r="Q17" s="154">
        <f>ROUND(E17*P17,5)</f>
        <v>0</v>
      </c>
      <c r="R17" s="154"/>
      <c r="S17" s="154"/>
      <c r="T17" s="155">
        <v>0.214</v>
      </c>
      <c r="U17" s="154">
        <f>ROUND(E17*T17,2)</f>
        <v>12.74</v>
      </c>
      <c r="V17" s="145"/>
      <c r="W17" s="145"/>
      <c r="X17" s="145"/>
      <c r="Y17" s="145"/>
      <c r="Z17" s="145"/>
      <c r="AA17" s="145"/>
      <c r="AB17" s="145"/>
      <c r="AC17" s="145"/>
      <c r="AD17" s="145" t="s">
        <v>122</v>
      </c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</row>
    <row r="18" spans="1:59" x14ac:dyDescent="0.2">
      <c r="A18" s="147" t="s">
        <v>119</v>
      </c>
      <c r="B18" s="152" t="s">
        <v>64</v>
      </c>
      <c r="C18" s="169" t="s">
        <v>65</v>
      </c>
      <c r="D18" s="156"/>
      <c r="E18" s="160"/>
      <c r="F18" s="174"/>
      <c r="G18" s="180">
        <f>SUMIF(AD19:AD19,"&lt;&gt;NOR",G19:G19)</f>
        <v>0</v>
      </c>
      <c r="H18" s="160"/>
      <c r="I18" s="160">
        <f>SUM(I19:I19)</f>
        <v>86.3</v>
      </c>
      <c r="J18" s="160"/>
      <c r="K18" s="160">
        <f>SUM(K19:K19)</f>
        <v>5895.46</v>
      </c>
      <c r="L18" s="160"/>
      <c r="M18" s="160">
        <f>SUM(M19:M19)</f>
        <v>0</v>
      </c>
      <c r="N18" s="157"/>
      <c r="O18" s="157">
        <f>SUM(O19:O19)</f>
        <v>2.3800000000000002E-3</v>
      </c>
      <c r="P18" s="157"/>
      <c r="Q18" s="157">
        <f>SUM(Q19:Q19)</f>
        <v>0</v>
      </c>
      <c r="R18" s="157"/>
      <c r="S18" s="157"/>
      <c r="T18" s="158"/>
      <c r="U18" s="157">
        <f>SUM(U19:U19)</f>
        <v>18.329999999999998</v>
      </c>
      <c r="AD18" t="s">
        <v>120</v>
      </c>
    </row>
    <row r="19" spans="1:59" outlineLevel="1" x14ac:dyDescent="0.2">
      <c r="A19" s="146">
        <v>9</v>
      </c>
      <c r="B19" s="151" t="s">
        <v>131</v>
      </c>
      <c r="C19" s="168" t="s">
        <v>132</v>
      </c>
      <c r="D19" s="153" t="s">
        <v>121</v>
      </c>
      <c r="E19" s="159">
        <v>59.52</v>
      </c>
      <c r="F19" s="173">
        <v>0</v>
      </c>
      <c r="G19" s="239">
        <f>F19*E19</f>
        <v>0</v>
      </c>
      <c r="H19" s="159">
        <v>1.45</v>
      </c>
      <c r="I19" s="159">
        <f>ROUND(E19*H19,2)</f>
        <v>86.3</v>
      </c>
      <c r="J19" s="159">
        <v>99.05</v>
      </c>
      <c r="K19" s="159">
        <f>ROUND(E19*J19,2)</f>
        <v>5895.46</v>
      </c>
      <c r="L19" s="159">
        <v>21</v>
      </c>
      <c r="M19" s="159">
        <f>G19*(1+L19/100)</f>
        <v>0</v>
      </c>
      <c r="N19" s="154">
        <v>4.0000000000000003E-5</v>
      </c>
      <c r="O19" s="154">
        <f>ROUND(E19*N19,5)</f>
        <v>2.3800000000000002E-3</v>
      </c>
      <c r="P19" s="154">
        <v>0</v>
      </c>
      <c r="Q19" s="154">
        <f>ROUND(E19*P19,5)</f>
        <v>0</v>
      </c>
      <c r="R19" s="154"/>
      <c r="S19" s="154"/>
      <c r="T19" s="155">
        <v>0.308</v>
      </c>
      <c r="U19" s="154">
        <f>ROUND(E19*T19,2)</f>
        <v>18.329999999999998</v>
      </c>
      <c r="V19" s="145"/>
      <c r="W19" s="145"/>
      <c r="X19" s="145"/>
      <c r="Y19" s="145"/>
      <c r="Z19" s="145"/>
      <c r="AA19" s="145"/>
      <c r="AB19" s="145"/>
      <c r="AC19" s="145"/>
      <c r="AD19" s="145" t="s">
        <v>122</v>
      </c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</row>
    <row r="20" spans="1:59" x14ac:dyDescent="0.2">
      <c r="A20" s="147" t="s">
        <v>119</v>
      </c>
      <c r="B20" s="152" t="s">
        <v>66</v>
      </c>
      <c r="C20" s="169" t="s">
        <v>67</v>
      </c>
      <c r="D20" s="156"/>
      <c r="E20" s="160"/>
      <c r="F20" s="174"/>
      <c r="G20" s="180">
        <f>SUMIF(AD21:AD21,"&lt;&gt;NOR",G21:G21)</f>
        <v>0</v>
      </c>
      <c r="H20" s="160"/>
      <c r="I20" s="160">
        <f>SUM(I21:I21)</f>
        <v>0</v>
      </c>
      <c r="J20" s="160"/>
      <c r="K20" s="160">
        <f>SUM(K21:K21)</f>
        <v>1124.0999999999999</v>
      </c>
      <c r="L20" s="160"/>
      <c r="M20" s="160">
        <f>SUM(M21:M21)</f>
        <v>0</v>
      </c>
      <c r="N20" s="157"/>
      <c r="O20" s="157">
        <f>SUM(O21:O21)</f>
        <v>0</v>
      </c>
      <c r="P20" s="157"/>
      <c r="Q20" s="157">
        <f>SUM(Q21:Q21)</f>
        <v>0.31979999999999997</v>
      </c>
      <c r="R20" s="157"/>
      <c r="S20" s="157"/>
      <c r="T20" s="158"/>
      <c r="U20" s="157">
        <f>SUM(U21:U21)</f>
        <v>3.68</v>
      </c>
      <c r="AD20" t="s">
        <v>120</v>
      </c>
    </row>
    <row r="21" spans="1:59" ht="22.5" outlineLevel="1" x14ac:dyDescent="0.2">
      <c r="A21" s="146">
        <v>10</v>
      </c>
      <c r="B21" s="151" t="s">
        <v>133</v>
      </c>
      <c r="C21" s="168" t="s">
        <v>134</v>
      </c>
      <c r="D21" s="153" t="s">
        <v>121</v>
      </c>
      <c r="E21" s="159">
        <v>15.99</v>
      </c>
      <c r="F21" s="173">
        <v>0</v>
      </c>
      <c r="G21" s="239">
        <f>F21*E21</f>
        <v>0</v>
      </c>
      <c r="H21" s="159">
        <v>0</v>
      </c>
      <c r="I21" s="159">
        <f>ROUND(E21*H21,2)</f>
        <v>0</v>
      </c>
      <c r="J21" s="159">
        <v>70.3</v>
      </c>
      <c r="K21" s="159">
        <f>ROUND(E21*J21,2)</f>
        <v>1124.0999999999999</v>
      </c>
      <c r="L21" s="159">
        <v>21</v>
      </c>
      <c r="M21" s="159">
        <f>G21*(1+L21/100)</f>
        <v>0</v>
      </c>
      <c r="N21" s="154">
        <v>0</v>
      </c>
      <c r="O21" s="154">
        <f>ROUND(E21*N21,5)</f>
        <v>0</v>
      </c>
      <c r="P21" s="154">
        <v>0.02</v>
      </c>
      <c r="Q21" s="154">
        <f>ROUND(E21*P21,5)</f>
        <v>0.31979999999999997</v>
      </c>
      <c r="R21" s="154"/>
      <c r="S21" s="154"/>
      <c r="T21" s="155">
        <v>0.23</v>
      </c>
      <c r="U21" s="154">
        <f>ROUND(E21*T21,2)</f>
        <v>3.68</v>
      </c>
      <c r="V21" s="145"/>
      <c r="W21" s="145"/>
      <c r="X21" s="145"/>
      <c r="Y21" s="145"/>
      <c r="Z21" s="145"/>
      <c r="AA21" s="145"/>
      <c r="AB21" s="145"/>
      <c r="AC21" s="145"/>
      <c r="AD21" s="145" t="s">
        <v>122</v>
      </c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</row>
    <row r="22" spans="1:59" x14ac:dyDescent="0.2">
      <c r="A22" s="147" t="s">
        <v>119</v>
      </c>
      <c r="B22" s="152" t="s">
        <v>68</v>
      </c>
      <c r="C22" s="169" t="s">
        <v>69</v>
      </c>
      <c r="D22" s="156"/>
      <c r="E22" s="160"/>
      <c r="F22" s="174"/>
      <c r="G22" s="180">
        <f>SUMIF(AD23:AD30,"&lt;&gt;NOR",G23:G30)</f>
        <v>0</v>
      </c>
      <c r="H22" s="160"/>
      <c r="I22" s="160">
        <f>SUM(I23:I29)</f>
        <v>0</v>
      </c>
      <c r="J22" s="160"/>
      <c r="K22" s="160">
        <f>SUM(K23:K29)</f>
        <v>11004.219999999998</v>
      </c>
      <c r="L22" s="160"/>
      <c r="M22" s="160">
        <f>SUM(M23:M29)</f>
        <v>0</v>
      </c>
      <c r="N22" s="157"/>
      <c r="O22" s="157">
        <f>SUM(O23:O29)</f>
        <v>0</v>
      </c>
      <c r="P22" s="157"/>
      <c r="Q22" s="157">
        <f>SUM(Q23:Q29)</f>
        <v>3.0283799999999998</v>
      </c>
      <c r="R22" s="157"/>
      <c r="S22" s="157"/>
      <c r="T22" s="158"/>
      <c r="U22" s="157">
        <f>SUM(U23:U29)</f>
        <v>36.120000000000005</v>
      </c>
      <c r="AD22" t="s">
        <v>120</v>
      </c>
    </row>
    <row r="23" spans="1:59" outlineLevel="1" x14ac:dyDescent="0.2">
      <c r="A23" s="146">
        <v>11</v>
      </c>
      <c r="B23" s="151" t="s">
        <v>135</v>
      </c>
      <c r="C23" s="168" t="s">
        <v>250</v>
      </c>
      <c r="D23" s="153" t="s">
        <v>121</v>
      </c>
      <c r="E23" s="177">
        <v>21.81</v>
      </c>
      <c r="F23" s="173">
        <v>0</v>
      </c>
      <c r="G23" s="239">
        <f>F23*E23</f>
        <v>0</v>
      </c>
      <c r="H23" s="159">
        <v>0</v>
      </c>
      <c r="I23" s="159">
        <f t="shared" ref="I23:I29" si="7">ROUND(E23*H23,2)</f>
        <v>0</v>
      </c>
      <c r="J23" s="159">
        <v>91.7</v>
      </c>
      <c r="K23" s="159">
        <f t="shared" ref="K23:K29" si="8">ROUND(E23*J23,2)</f>
        <v>1999.98</v>
      </c>
      <c r="L23" s="159">
        <v>21</v>
      </c>
      <c r="M23" s="159">
        <f t="shared" ref="M23:M29" si="9">G23*(1+L23/100)</f>
        <v>0</v>
      </c>
      <c r="N23" s="154">
        <v>0</v>
      </c>
      <c r="O23" s="154">
        <f t="shared" ref="O23:O29" si="10">ROUND(E23*N23,5)</f>
        <v>0</v>
      </c>
      <c r="P23" s="154">
        <v>6.8000000000000005E-2</v>
      </c>
      <c r="Q23" s="154">
        <f t="shared" ref="Q23:Q29" si="11">ROUND(E23*P23,5)</f>
        <v>1.48308</v>
      </c>
      <c r="R23" s="154"/>
      <c r="S23" s="154"/>
      <c r="T23" s="155">
        <v>0.3</v>
      </c>
      <c r="U23" s="154">
        <f t="shared" ref="U23:U29" si="12">ROUND(E23*T23,2)</f>
        <v>6.54</v>
      </c>
      <c r="V23" s="145"/>
      <c r="W23" s="145"/>
      <c r="X23" s="145"/>
      <c r="Y23" s="145"/>
      <c r="Z23" s="145"/>
      <c r="AA23" s="145"/>
      <c r="AB23" s="145"/>
      <c r="AC23" s="145"/>
      <c r="AD23" s="145" t="s">
        <v>122</v>
      </c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</row>
    <row r="24" spans="1:59" outlineLevel="1" x14ac:dyDescent="0.2">
      <c r="A24" s="146">
        <v>12</v>
      </c>
      <c r="B24" s="151" t="s">
        <v>251</v>
      </c>
      <c r="C24" s="168" t="s">
        <v>252</v>
      </c>
      <c r="D24" s="153" t="s">
        <v>121</v>
      </c>
      <c r="E24" s="177">
        <v>154.53</v>
      </c>
      <c r="F24" s="173">
        <v>0</v>
      </c>
      <c r="G24" s="239">
        <f t="shared" ref="G24:G30" si="13">F24*E24</f>
        <v>0</v>
      </c>
      <c r="H24" s="159">
        <v>0</v>
      </c>
      <c r="I24" s="159">
        <f t="shared" si="7"/>
        <v>0</v>
      </c>
      <c r="J24" s="159">
        <v>21.8</v>
      </c>
      <c r="K24" s="159">
        <f t="shared" si="8"/>
        <v>3368.75</v>
      </c>
      <c r="L24" s="159">
        <v>21</v>
      </c>
      <c r="M24" s="159">
        <f t="shared" si="9"/>
        <v>0</v>
      </c>
      <c r="N24" s="154">
        <v>0</v>
      </c>
      <c r="O24" s="154">
        <f t="shared" si="10"/>
        <v>0</v>
      </c>
      <c r="P24" s="154">
        <v>0.01</v>
      </c>
      <c r="Q24" s="154">
        <f t="shared" si="11"/>
        <v>1.5452999999999999</v>
      </c>
      <c r="R24" s="154"/>
      <c r="S24" s="154"/>
      <c r="T24" s="155">
        <v>0.08</v>
      </c>
      <c r="U24" s="154">
        <f t="shared" si="12"/>
        <v>12.36</v>
      </c>
      <c r="V24" s="145"/>
      <c r="W24" s="145"/>
      <c r="X24" s="145"/>
      <c r="Y24" s="145"/>
      <c r="Z24" s="145"/>
      <c r="AA24" s="145"/>
      <c r="AB24" s="145"/>
      <c r="AC24" s="145"/>
      <c r="AD24" s="145" t="s">
        <v>122</v>
      </c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</row>
    <row r="25" spans="1:59" outlineLevel="1" x14ac:dyDescent="0.2">
      <c r="A25" s="146">
        <v>13</v>
      </c>
      <c r="B25" s="151" t="s">
        <v>136</v>
      </c>
      <c r="C25" s="168" t="s">
        <v>137</v>
      </c>
      <c r="D25" s="153" t="s">
        <v>138</v>
      </c>
      <c r="E25" s="177">
        <v>4.34</v>
      </c>
      <c r="F25" s="173">
        <v>0</v>
      </c>
      <c r="G25" s="239">
        <f t="shared" si="13"/>
        <v>0</v>
      </c>
      <c r="H25" s="159">
        <v>0</v>
      </c>
      <c r="I25" s="159">
        <f t="shared" si="7"/>
        <v>0</v>
      </c>
      <c r="J25" s="159">
        <v>257</v>
      </c>
      <c r="K25" s="159">
        <f t="shared" si="8"/>
        <v>1115.3800000000001</v>
      </c>
      <c r="L25" s="159">
        <v>21</v>
      </c>
      <c r="M25" s="159">
        <f t="shared" si="9"/>
        <v>0</v>
      </c>
      <c r="N25" s="154">
        <v>0</v>
      </c>
      <c r="O25" s="154">
        <f t="shared" si="10"/>
        <v>0</v>
      </c>
      <c r="P25" s="154">
        <v>0</v>
      </c>
      <c r="Q25" s="154">
        <f t="shared" si="11"/>
        <v>0</v>
      </c>
      <c r="R25" s="154"/>
      <c r="S25" s="154"/>
      <c r="T25" s="155">
        <v>0.94199999999999995</v>
      </c>
      <c r="U25" s="154">
        <f t="shared" si="12"/>
        <v>4.09</v>
      </c>
      <c r="V25" s="145"/>
      <c r="W25" s="145"/>
      <c r="X25" s="145"/>
      <c r="Y25" s="145"/>
      <c r="Z25" s="145"/>
      <c r="AA25" s="145"/>
      <c r="AB25" s="145"/>
      <c r="AC25" s="145"/>
      <c r="AD25" s="145" t="s">
        <v>122</v>
      </c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</row>
    <row r="26" spans="1:59" outlineLevel="1" x14ac:dyDescent="0.2">
      <c r="A26" s="146">
        <v>14</v>
      </c>
      <c r="B26" s="151" t="s">
        <v>139</v>
      </c>
      <c r="C26" s="168" t="s">
        <v>140</v>
      </c>
      <c r="D26" s="153" t="s">
        <v>138</v>
      </c>
      <c r="E26" s="177">
        <v>21.7</v>
      </c>
      <c r="F26" s="173">
        <v>0</v>
      </c>
      <c r="G26" s="239">
        <f t="shared" si="13"/>
        <v>0</v>
      </c>
      <c r="H26" s="159">
        <v>0</v>
      </c>
      <c r="I26" s="159">
        <f t="shared" si="7"/>
        <v>0</v>
      </c>
      <c r="J26" s="159">
        <v>28.6</v>
      </c>
      <c r="K26" s="159">
        <f t="shared" si="8"/>
        <v>620.62</v>
      </c>
      <c r="L26" s="159">
        <v>21</v>
      </c>
      <c r="M26" s="159">
        <f t="shared" si="9"/>
        <v>0</v>
      </c>
      <c r="N26" s="154">
        <v>0</v>
      </c>
      <c r="O26" s="154">
        <f t="shared" si="10"/>
        <v>0</v>
      </c>
      <c r="P26" s="154">
        <v>0</v>
      </c>
      <c r="Q26" s="154">
        <f t="shared" si="11"/>
        <v>0</v>
      </c>
      <c r="R26" s="154"/>
      <c r="S26" s="154"/>
      <c r="T26" s="155">
        <v>0.105</v>
      </c>
      <c r="U26" s="154">
        <f t="shared" si="12"/>
        <v>2.2799999999999998</v>
      </c>
      <c r="V26" s="145"/>
      <c r="W26" s="145"/>
      <c r="X26" s="145"/>
      <c r="Y26" s="145"/>
      <c r="Z26" s="145"/>
      <c r="AA26" s="145"/>
      <c r="AB26" s="145"/>
      <c r="AC26" s="145"/>
      <c r="AD26" s="145" t="s">
        <v>122</v>
      </c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</row>
    <row r="27" spans="1:59" outlineLevel="1" x14ac:dyDescent="0.2">
      <c r="A27" s="146">
        <v>15</v>
      </c>
      <c r="B27" s="151" t="s">
        <v>141</v>
      </c>
      <c r="C27" s="168" t="s">
        <v>142</v>
      </c>
      <c r="D27" s="153" t="s">
        <v>138</v>
      </c>
      <c r="E27" s="177">
        <v>4.34</v>
      </c>
      <c r="F27" s="173">
        <v>0</v>
      </c>
      <c r="G27" s="239">
        <f t="shared" si="13"/>
        <v>0</v>
      </c>
      <c r="H27" s="159">
        <v>0</v>
      </c>
      <c r="I27" s="159">
        <f t="shared" si="7"/>
        <v>0</v>
      </c>
      <c r="J27" s="159">
        <v>548</v>
      </c>
      <c r="K27" s="159">
        <f t="shared" si="8"/>
        <v>2378.3200000000002</v>
      </c>
      <c r="L27" s="159">
        <v>21</v>
      </c>
      <c r="M27" s="159">
        <f t="shared" si="9"/>
        <v>0</v>
      </c>
      <c r="N27" s="154">
        <v>0</v>
      </c>
      <c r="O27" s="154">
        <f t="shared" si="10"/>
        <v>0</v>
      </c>
      <c r="P27" s="154">
        <v>0</v>
      </c>
      <c r="Q27" s="154">
        <f t="shared" si="11"/>
        <v>0</v>
      </c>
      <c r="R27" s="154"/>
      <c r="S27" s="154"/>
      <c r="T27" s="155">
        <v>2.0089999999999999</v>
      </c>
      <c r="U27" s="154">
        <f t="shared" si="12"/>
        <v>8.7200000000000006</v>
      </c>
      <c r="V27" s="145"/>
      <c r="W27" s="145"/>
      <c r="X27" s="145"/>
      <c r="Y27" s="145"/>
      <c r="Z27" s="145"/>
      <c r="AA27" s="145"/>
      <c r="AB27" s="145"/>
      <c r="AC27" s="145"/>
      <c r="AD27" s="145" t="s">
        <v>122</v>
      </c>
      <c r="AE27" s="145"/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</row>
    <row r="28" spans="1:59" outlineLevel="1" x14ac:dyDescent="0.2">
      <c r="A28" s="146">
        <v>16</v>
      </c>
      <c r="B28" s="151" t="s">
        <v>143</v>
      </c>
      <c r="C28" s="168" t="s">
        <v>144</v>
      </c>
      <c r="D28" s="153" t="s">
        <v>138</v>
      </c>
      <c r="E28" s="177">
        <v>4.34</v>
      </c>
      <c r="F28" s="173">
        <v>0</v>
      </c>
      <c r="G28" s="239">
        <f t="shared" si="13"/>
        <v>0</v>
      </c>
      <c r="H28" s="159">
        <v>0</v>
      </c>
      <c r="I28" s="159">
        <f t="shared" si="7"/>
        <v>0</v>
      </c>
      <c r="J28" s="159">
        <v>194.5</v>
      </c>
      <c r="K28" s="159">
        <f t="shared" si="8"/>
        <v>844.13</v>
      </c>
      <c r="L28" s="159">
        <v>21</v>
      </c>
      <c r="M28" s="159">
        <f t="shared" si="9"/>
        <v>0</v>
      </c>
      <c r="N28" s="154">
        <v>0</v>
      </c>
      <c r="O28" s="154">
        <f t="shared" si="10"/>
        <v>0</v>
      </c>
      <c r="P28" s="154">
        <v>0</v>
      </c>
      <c r="Q28" s="154">
        <f t="shared" si="11"/>
        <v>0</v>
      </c>
      <c r="R28" s="154"/>
      <c r="S28" s="154"/>
      <c r="T28" s="155">
        <v>0.49</v>
      </c>
      <c r="U28" s="154">
        <f t="shared" si="12"/>
        <v>2.13</v>
      </c>
      <c r="V28" s="145"/>
      <c r="W28" s="145"/>
      <c r="X28" s="145"/>
      <c r="Y28" s="145"/>
      <c r="Z28" s="145"/>
      <c r="AA28" s="145"/>
      <c r="AB28" s="145"/>
      <c r="AC28" s="145"/>
      <c r="AD28" s="145" t="s">
        <v>122</v>
      </c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</row>
    <row r="29" spans="1:59" outlineLevel="1" x14ac:dyDescent="0.2">
      <c r="A29" s="146">
        <v>17</v>
      </c>
      <c r="B29" s="151" t="s">
        <v>145</v>
      </c>
      <c r="C29" s="168" t="s">
        <v>146</v>
      </c>
      <c r="D29" s="153" t="s">
        <v>138</v>
      </c>
      <c r="E29" s="177">
        <v>43.4</v>
      </c>
      <c r="F29" s="173">
        <v>0</v>
      </c>
      <c r="G29" s="239">
        <f t="shared" si="13"/>
        <v>0</v>
      </c>
      <c r="H29" s="159">
        <v>0</v>
      </c>
      <c r="I29" s="159">
        <f t="shared" si="7"/>
        <v>0</v>
      </c>
      <c r="J29" s="159">
        <v>15.6</v>
      </c>
      <c r="K29" s="159">
        <f t="shared" si="8"/>
        <v>677.04</v>
      </c>
      <c r="L29" s="159">
        <v>21</v>
      </c>
      <c r="M29" s="159">
        <f t="shared" si="9"/>
        <v>0</v>
      </c>
      <c r="N29" s="154">
        <v>0</v>
      </c>
      <c r="O29" s="154">
        <f t="shared" si="10"/>
        <v>0</v>
      </c>
      <c r="P29" s="154">
        <v>0</v>
      </c>
      <c r="Q29" s="154">
        <f t="shared" si="11"/>
        <v>0</v>
      </c>
      <c r="R29" s="154"/>
      <c r="S29" s="154"/>
      <c r="T29" s="155">
        <v>0</v>
      </c>
      <c r="U29" s="154">
        <f t="shared" si="12"/>
        <v>0</v>
      </c>
      <c r="V29" s="145"/>
      <c r="W29" s="145"/>
      <c r="X29" s="145"/>
      <c r="Y29" s="145"/>
      <c r="Z29" s="145"/>
      <c r="AA29" s="145"/>
      <c r="AB29" s="145"/>
      <c r="AC29" s="145"/>
      <c r="AD29" s="145" t="s">
        <v>122</v>
      </c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</row>
    <row r="30" spans="1:59" outlineLevel="1" x14ac:dyDescent="0.2">
      <c r="A30" s="146">
        <v>18</v>
      </c>
      <c r="B30" s="151" t="s">
        <v>147</v>
      </c>
      <c r="C30" s="168" t="s">
        <v>148</v>
      </c>
      <c r="D30" s="153" t="s">
        <v>138</v>
      </c>
      <c r="E30" s="177">
        <v>4.34</v>
      </c>
      <c r="F30" s="173">
        <v>0</v>
      </c>
      <c r="G30" s="239">
        <f t="shared" si="13"/>
        <v>0</v>
      </c>
      <c r="H30" s="159"/>
      <c r="I30" s="159"/>
      <c r="J30" s="159"/>
      <c r="K30" s="159"/>
      <c r="L30" s="159"/>
      <c r="M30" s="159"/>
      <c r="N30" s="154"/>
      <c r="O30" s="154"/>
      <c r="P30" s="154"/>
      <c r="Q30" s="154"/>
      <c r="R30" s="154"/>
      <c r="S30" s="154"/>
      <c r="T30" s="155"/>
      <c r="U30" s="154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</row>
    <row r="31" spans="1:59" x14ac:dyDescent="0.2">
      <c r="A31" s="147" t="s">
        <v>119</v>
      </c>
      <c r="B31" s="152" t="s">
        <v>70</v>
      </c>
      <c r="C31" s="169" t="s">
        <v>71</v>
      </c>
      <c r="D31" s="156"/>
      <c r="E31" s="160"/>
      <c r="F31" s="174"/>
      <c r="G31" s="180">
        <f>SUMIF(AD32:AD32,"&lt;&gt;NOR",G32:G32)</f>
        <v>0</v>
      </c>
      <c r="H31" s="160"/>
      <c r="I31" s="160">
        <f>SUM(I32:I32)</f>
        <v>0</v>
      </c>
      <c r="J31" s="160"/>
      <c r="K31" s="160">
        <f>SUM(K32:K32)</f>
        <v>5426.4</v>
      </c>
      <c r="L31" s="160"/>
      <c r="M31" s="160">
        <f>SUM(M32:M32)</f>
        <v>0</v>
      </c>
      <c r="N31" s="157"/>
      <c r="O31" s="157">
        <f>SUM(O32:O32)</f>
        <v>0</v>
      </c>
      <c r="P31" s="157"/>
      <c r="Q31" s="157">
        <f>SUM(Q32:Q32)</f>
        <v>0</v>
      </c>
      <c r="R31" s="157"/>
      <c r="S31" s="157"/>
      <c r="T31" s="158"/>
      <c r="U31" s="157">
        <f>SUM(U32:U32)</f>
        <v>15.89</v>
      </c>
      <c r="AD31" t="s">
        <v>120</v>
      </c>
    </row>
    <row r="32" spans="1:59" outlineLevel="1" x14ac:dyDescent="0.2">
      <c r="A32" s="146">
        <v>19</v>
      </c>
      <c r="B32" s="151" t="s">
        <v>149</v>
      </c>
      <c r="C32" s="168" t="s">
        <v>150</v>
      </c>
      <c r="D32" s="153" t="s">
        <v>138</v>
      </c>
      <c r="E32" s="159">
        <v>8.4</v>
      </c>
      <c r="F32" s="173"/>
      <c r="G32" s="239">
        <f>F32*E32</f>
        <v>0</v>
      </c>
      <c r="H32" s="159">
        <v>0</v>
      </c>
      <c r="I32" s="159">
        <f>ROUND(E32*H32,2)</f>
        <v>0</v>
      </c>
      <c r="J32" s="159">
        <v>646</v>
      </c>
      <c r="K32" s="159">
        <f>ROUND(E32*J32,2)</f>
        <v>5426.4</v>
      </c>
      <c r="L32" s="159">
        <v>21</v>
      </c>
      <c r="M32" s="159">
        <f>G32*(1+L32/100)</f>
        <v>0</v>
      </c>
      <c r="N32" s="154">
        <v>0</v>
      </c>
      <c r="O32" s="154">
        <f>ROUND(E32*N32,5)</f>
        <v>0</v>
      </c>
      <c r="P32" s="154">
        <v>0</v>
      </c>
      <c r="Q32" s="154">
        <f>ROUND(E32*P32,5)</f>
        <v>0</v>
      </c>
      <c r="R32" s="154"/>
      <c r="S32" s="154"/>
      <c r="T32" s="155">
        <v>1.8919999999999999</v>
      </c>
      <c r="U32" s="154">
        <f>ROUND(E32*T32,2)</f>
        <v>15.89</v>
      </c>
      <c r="V32" s="145"/>
      <c r="W32" s="145"/>
      <c r="X32" s="145"/>
      <c r="Y32" s="145"/>
      <c r="Z32" s="145"/>
      <c r="AA32" s="145"/>
      <c r="AB32" s="145"/>
      <c r="AC32" s="145"/>
      <c r="AD32" s="145" t="s">
        <v>122</v>
      </c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</row>
    <row r="33" spans="1:59" x14ac:dyDescent="0.2">
      <c r="A33" s="147" t="s">
        <v>119</v>
      </c>
      <c r="B33" s="152" t="s">
        <v>72</v>
      </c>
      <c r="C33" s="169" t="s">
        <v>73</v>
      </c>
      <c r="D33" s="156"/>
      <c r="E33" s="160"/>
      <c r="F33" s="174"/>
      <c r="G33" s="180">
        <f>SUMIF(AD34:AD36,"&lt;&gt;NOR",G34:G36)</f>
        <v>0</v>
      </c>
      <c r="H33" s="160"/>
      <c r="I33" s="160">
        <f>SUM(I34:I36)</f>
        <v>3280.71</v>
      </c>
      <c r="J33" s="160"/>
      <c r="K33" s="160">
        <f>SUM(K34:K36)</f>
        <v>1712.74</v>
      </c>
      <c r="L33" s="160"/>
      <c r="M33" s="160">
        <f>SUM(M34:M36)</f>
        <v>0</v>
      </c>
      <c r="N33" s="157"/>
      <c r="O33" s="157">
        <f>SUM(O34:O36)</f>
        <v>2.3939999999999999E-2</v>
      </c>
      <c r="P33" s="157"/>
      <c r="Q33" s="157">
        <f>SUM(Q34:Q36)</f>
        <v>0</v>
      </c>
      <c r="R33" s="157"/>
      <c r="S33" s="157"/>
      <c r="T33" s="158"/>
      <c r="U33" s="157">
        <f>SUM(U34:U36)</f>
        <v>4.0999999999999996</v>
      </c>
      <c r="AD33" t="s">
        <v>120</v>
      </c>
    </row>
    <row r="34" spans="1:59" ht="22.5" outlineLevel="1" x14ac:dyDescent="0.2">
      <c r="A34" s="146">
        <v>20</v>
      </c>
      <c r="B34" s="151" t="s">
        <v>151</v>
      </c>
      <c r="C34" s="168" t="s">
        <v>152</v>
      </c>
      <c r="D34" s="153" t="s">
        <v>121</v>
      </c>
      <c r="E34" s="159">
        <v>13.65</v>
      </c>
      <c r="F34" s="173">
        <v>0</v>
      </c>
      <c r="G34" s="239">
        <f>F34*E34</f>
        <v>0</v>
      </c>
      <c r="H34" s="159">
        <v>177.06</v>
      </c>
      <c r="I34" s="159">
        <f>ROUND(E34*H34,2)</f>
        <v>2416.87</v>
      </c>
      <c r="J34" s="159">
        <v>99.44</v>
      </c>
      <c r="K34" s="159">
        <f>ROUND(E34*J34,2)</f>
        <v>1357.36</v>
      </c>
      <c r="L34" s="159">
        <v>21</v>
      </c>
      <c r="M34" s="159">
        <f>G34*(1+L34/100)</f>
        <v>0</v>
      </c>
      <c r="N34" s="154">
        <v>1.58E-3</v>
      </c>
      <c r="O34" s="154">
        <f>ROUND(E34*N34,5)</f>
        <v>2.1569999999999999E-2</v>
      </c>
      <c r="P34" s="154">
        <v>0</v>
      </c>
      <c r="Q34" s="154">
        <f>ROUND(E34*P34,5)</f>
        <v>0</v>
      </c>
      <c r="R34" s="154"/>
      <c r="S34" s="154"/>
      <c r="T34" s="155">
        <v>0.24</v>
      </c>
      <c r="U34" s="154">
        <f>ROUND(E34*T34,2)</f>
        <v>3.28</v>
      </c>
      <c r="V34" s="145"/>
      <c r="W34" s="145"/>
      <c r="X34" s="145"/>
      <c r="Y34" s="145"/>
      <c r="Z34" s="145"/>
      <c r="AA34" s="145"/>
      <c r="AB34" s="145"/>
      <c r="AC34" s="145"/>
      <c r="AD34" s="145" t="s">
        <v>122</v>
      </c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</row>
    <row r="35" spans="1:59" outlineLevel="1" x14ac:dyDescent="0.2">
      <c r="A35" s="146">
        <v>21</v>
      </c>
      <c r="B35" s="151" t="s">
        <v>153</v>
      </c>
      <c r="C35" s="168" t="s">
        <v>154</v>
      </c>
      <c r="D35" s="153" t="s">
        <v>155</v>
      </c>
      <c r="E35" s="159">
        <v>7.42</v>
      </c>
      <c r="F35" s="173">
        <v>0</v>
      </c>
      <c r="G35" s="239">
        <f t="shared" ref="G35:G36" si="14">F35*E35</f>
        <v>0</v>
      </c>
      <c r="H35" s="159">
        <v>116.42</v>
      </c>
      <c r="I35" s="159">
        <f>ROUND(E35*H35,2)</f>
        <v>863.84</v>
      </c>
      <c r="J35" s="159">
        <v>45.58</v>
      </c>
      <c r="K35" s="159">
        <f>ROUND(E35*J35,2)</f>
        <v>338.2</v>
      </c>
      <c r="L35" s="159">
        <v>21</v>
      </c>
      <c r="M35" s="159">
        <f>G35*(1+L35/100)</f>
        <v>0</v>
      </c>
      <c r="N35" s="154">
        <v>3.2000000000000003E-4</v>
      </c>
      <c r="O35" s="154">
        <f>ROUND(E35*N35,5)</f>
        <v>2.3700000000000001E-3</v>
      </c>
      <c r="P35" s="154">
        <v>0</v>
      </c>
      <c r="Q35" s="154">
        <f>ROUND(E35*P35,5)</f>
        <v>0</v>
      </c>
      <c r="R35" s="154"/>
      <c r="S35" s="154"/>
      <c r="T35" s="155">
        <v>0.11</v>
      </c>
      <c r="U35" s="154">
        <f>ROUND(E35*T35,2)</f>
        <v>0.82</v>
      </c>
      <c r="V35" s="145"/>
      <c r="W35" s="145"/>
      <c r="X35" s="145"/>
      <c r="Y35" s="145"/>
      <c r="Z35" s="145"/>
      <c r="AA35" s="145"/>
      <c r="AB35" s="145"/>
      <c r="AC35" s="145"/>
      <c r="AD35" s="145" t="s">
        <v>122</v>
      </c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</row>
    <row r="36" spans="1:59" outlineLevel="1" x14ac:dyDescent="0.2">
      <c r="A36" s="146">
        <v>22</v>
      </c>
      <c r="B36" s="151" t="s">
        <v>156</v>
      </c>
      <c r="C36" s="168" t="s">
        <v>157</v>
      </c>
      <c r="D36" s="153" t="s">
        <v>0</v>
      </c>
      <c r="E36" s="159">
        <v>4.1399999999999997</v>
      </c>
      <c r="F36" s="173">
        <v>0</v>
      </c>
      <c r="G36" s="239">
        <f t="shared" si="14"/>
        <v>0</v>
      </c>
      <c r="H36" s="159">
        <v>0</v>
      </c>
      <c r="I36" s="159">
        <f>ROUND(E36*H36,2)</f>
        <v>0</v>
      </c>
      <c r="J36" s="159">
        <v>4.1500000000000004</v>
      </c>
      <c r="K36" s="159">
        <f>ROUND(E36*J36,2)</f>
        <v>17.18</v>
      </c>
      <c r="L36" s="159">
        <v>21</v>
      </c>
      <c r="M36" s="159">
        <f>G36*(1+L36/100)</f>
        <v>0</v>
      </c>
      <c r="N36" s="154">
        <v>0</v>
      </c>
      <c r="O36" s="154">
        <f>ROUND(E36*N36,5)</f>
        <v>0</v>
      </c>
      <c r="P36" s="154">
        <v>0</v>
      </c>
      <c r="Q36" s="154">
        <f>ROUND(E36*P36,5)</f>
        <v>0</v>
      </c>
      <c r="R36" s="154"/>
      <c r="S36" s="154"/>
      <c r="T36" s="155">
        <v>0</v>
      </c>
      <c r="U36" s="154">
        <f>ROUND(E36*T36,2)</f>
        <v>0</v>
      </c>
      <c r="V36" s="145"/>
      <c r="W36" s="145"/>
      <c r="X36" s="145"/>
      <c r="Y36" s="145"/>
      <c r="Z36" s="145"/>
      <c r="AA36" s="145"/>
      <c r="AB36" s="145"/>
      <c r="AC36" s="145"/>
      <c r="AD36" s="145" t="s">
        <v>122</v>
      </c>
      <c r="AE36" s="145"/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</row>
    <row r="37" spans="1:59" outlineLevel="1" x14ac:dyDescent="0.2">
      <c r="A37" s="147" t="s">
        <v>119</v>
      </c>
      <c r="B37" s="152" t="s">
        <v>253</v>
      </c>
      <c r="C37" s="169" t="s">
        <v>254</v>
      </c>
      <c r="D37" s="156"/>
      <c r="E37" s="178"/>
      <c r="F37" s="174"/>
      <c r="G37" s="180">
        <f>SUMIF(AD38:AD38,"&lt;&gt;NOR",G38:G38)</f>
        <v>0</v>
      </c>
      <c r="H37" s="159"/>
      <c r="I37" s="159"/>
      <c r="J37" s="159"/>
      <c r="K37" s="159"/>
      <c r="L37" s="159"/>
      <c r="M37" s="159"/>
      <c r="N37" s="154"/>
      <c r="O37" s="154"/>
      <c r="P37" s="154"/>
      <c r="Q37" s="154"/>
      <c r="R37" s="154"/>
      <c r="S37" s="154"/>
      <c r="T37" s="155"/>
      <c r="U37" s="154"/>
      <c r="V37" s="145"/>
      <c r="W37" s="145"/>
      <c r="X37" s="145"/>
      <c r="Y37" s="145"/>
      <c r="Z37" s="145"/>
      <c r="AA37" s="145"/>
      <c r="AB37" s="145"/>
      <c r="AC37" s="145"/>
      <c r="AD37" s="145"/>
      <c r="AE37" s="145"/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</row>
    <row r="38" spans="1:59" outlineLevel="1" x14ac:dyDescent="0.2">
      <c r="A38" s="146">
        <v>23</v>
      </c>
      <c r="B38" s="151" t="s">
        <v>255</v>
      </c>
      <c r="C38" s="168" t="s">
        <v>256</v>
      </c>
      <c r="D38" s="153" t="s">
        <v>229</v>
      </c>
      <c r="E38" s="159">
        <v>1</v>
      </c>
      <c r="F38" s="173">
        <v>0</v>
      </c>
      <c r="G38" s="239">
        <f t="shared" ref="G38" si="15">F38*E38</f>
        <v>0</v>
      </c>
      <c r="H38" s="159"/>
      <c r="I38" s="159"/>
      <c r="J38" s="159"/>
      <c r="K38" s="159"/>
      <c r="L38" s="159"/>
      <c r="M38" s="159"/>
      <c r="N38" s="154"/>
      <c r="O38" s="154"/>
      <c r="P38" s="154"/>
      <c r="Q38" s="154"/>
      <c r="R38" s="154"/>
      <c r="S38" s="154"/>
      <c r="T38" s="155"/>
      <c r="U38" s="154"/>
      <c r="V38" s="145"/>
      <c r="W38" s="145"/>
      <c r="X38" s="145"/>
      <c r="Y38" s="145"/>
      <c r="Z38" s="145"/>
      <c r="AA38" s="145"/>
      <c r="AB38" s="145"/>
      <c r="AC38" s="145"/>
      <c r="AD38" s="145"/>
      <c r="AE38" s="145"/>
      <c r="AF38" s="145"/>
      <c r="AG38" s="145"/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</row>
    <row r="39" spans="1:59" x14ac:dyDescent="0.2">
      <c r="A39" s="147" t="s">
        <v>119</v>
      </c>
      <c r="B39" s="152" t="s">
        <v>74</v>
      </c>
      <c r="C39" s="169" t="s">
        <v>75</v>
      </c>
      <c r="D39" s="156"/>
      <c r="E39" s="160"/>
      <c r="F39" s="174"/>
      <c r="G39" s="180">
        <f>SUMIF(AD40:AD51,"&lt;&gt;NOR",G40:G51)</f>
        <v>0</v>
      </c>
      <c r="H39" s="160"/>
      <c r="I39" s="160">
        <f>SUM(I40:I51)</f>
        <v>12852.079999999998</v>
      </c>
      <c r="J39" s="160"/>
      <c r="K39" s="160">
        <f>SUM(K40:K51)</f>
        <v>3696.92</v>
      </c>
      <c r="L39" s="160"/>
      <c r="M39" s="160">
        <f>SUM(M40:M51)</f>
        <v>0</v>
      </c>
      <c r="N39" s="157"/>
      <c r="O39" s="157">
        <f>SUM(O40:O51)</f>
        <v>9.216000000000002E-2</v>
      </c>
      <c r="P39" s="157"/>
      <c r="Q39" s="157">
        <f>SUM(Q40:Q51)</f>
        <v>0.12312000000000001</v>
      </c>
      <c r="R39" s="157"/>
      <c r="S39" s="157"/>
      <c r="T39" s="158"/>
      <c r="U39" s="157">
        <f>SUM(U40:U51)</f>
        <v>8.870000000000001</v>
      </c>
      <c r="AD39" t="s">
        <v>120</v>
      </c>
    </row>
    <row r="40" spans="1:59" outlineLevel="1" x14ac:dyDescent="0.2">
      <c r="A40" s="146">
        <v>24</v>
      </c>
      <c r="B40" s="151" t="s">
        <v>158</v>
      </c>
      <c r="C40" s="168" t="s">
        <v>159</v>
      </c>
      <c r="D40" s="153" t="s">
        <v>160</v>
      </c>
      <c r="E40" s="177">
        <v>1</v>
      </c>
      <c r="F40" s="173">
        <v>0</v>
      </c>
      <c r="G40" s="239">
        <f>F40*E40</f>
        <v>0</v>
      </c>
      <c r="H40" s="159">
        <v>0</v>
      </c>
      <c r="I40" s="159">
        <f t="shared" ref="I40:I51" si="16">ROUND(E40*H40,2)</f>
        <v>0</v>
      </c>
      <c r="J40" s="159">
        <v>154</v>
      </c>
      <c r="K40" s="159">
        <f t="shared" ref="K40:K51" si="17">ROUND(E40*J40,2)</f>
        <v>154</v>
      </c>
      <c r="L40" s="159">
        <v>21</v>
      </c>
      <c r="M40" s="159">
        <f t="shared" ref="M40:M51" si="18">G40*(1+L40/100)</f>
        <v>0</v>
      </c>
      <c r="N40" s="154">
        <v>0</v>
      </c>
      <c r="O40" s="154">
        <f t="shared" ref="O40:O51" si="19">ROUND(E40*N40,5)</f>
        <v>0</v>
      </c>
      <c r="P40" s="154">
        <v>3.4200000000000001E-2</v>
      </c>
      <c r="Q40" s="154">
        <f t="shared" ref="Q40:Q51" si="20">ROUND(E40*P40,5)</f>
        <v>3.4200000000000001E-2</v>
      </c>
      <c r="R40" s="154"/>
      <c r="S40" s="154"/>
      <c r="T40" s="155">
        <v>0.46500000000000002</v>
      </c>
      <c r="U40" s="154">
        <f t="shared" ref="U40:U51" si="21">ROUND(E40*T40,2)</f>
        <v>0.47</v>
      </c>
      <c r="V40" s="145"/>
      <c r="W40" s="145"/>
      <c r="X40" s="145"/>
      <c r="Y40" s="145"/>
      <c r="Z40" s="145"/>
      <c r="AA40" s="145"/>
      <c r="AB40" s="145"/>
      <c r="AC40" s="145"/>
      <c r="AD40" s="145" t="s">
        <v>122</v>
      </c>
      <c r="AE40" s="145"/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</row>
    <row r="41" spans="1:59" outlineLevel="1" x14ac:dyDescent="0.2">
      <c r="A41" s="146">
        <v>25</v>
      </c>
      <c r="B41" s="151" t="s">
        <v>161</v>
      </c>
      <c r="C41" s="168" t="s">
        <v>162</v>
      </c>
      <c r="D41" s="153" t="s">
        <v>160</v>
      </c>
      <c r="E41" s="177">
        <v>1</v>
      </c>
      <c r="F41" s="173"/>
      <c r="G41" s="239">
        <f t="shared" ref="G41:G51" si="22">F41*E41</f>
        <v>0</v>
      </c>
      <c r="H41" s="159">
        <v>0</v>
      </c>
      <c r="I41" s="159">
        <f t="shared" si="16"/>
        <v>0</v>
      </c>
      <c r="J41" s="159">
        <v>126.5</v>
      </c>
      <c r="K41" s="159">
        <f t="shared" si="17"/>
        <v>126.5</v>
      </c>
      <c r="L41" s="159">
        <v>21</v>
      </c>
      <c r="M41" s="159">
        <f t="shared" si="18"/>
        <v>0</v>
      </c>
      <c r="N41" s="154">
        <v>0</v>
      </c>
      <c r="O41" s="154">
        <f t="shared" si="19"/>
        <v>0</v>
      </c>
      <c r="P41" s="154">
        <v>1.9460000000000002E-2</v>
      </c>
      <c r="Q41" s="154">
        <f t="shared" si="20"/>
        <v>1.9460000000000002E-2</v>
      </c>
      <c r="R41" s="154"/>
      <c r="S41" s="154"/>
      <c r="T41" s="155">
        <v>0.38200000000000001</v>
      </c>
      <c r="U41" s="154">
        <f t="shared" si="21"/>
        <v>0.38</v>
      </c>
      <c r="V41" s="145"/>
      <c r="W41" s="145"/>
      <c r="X41" s="145"/>
      <c r="Y41" s="145"/>
      <c r="Z41" s="145"/>
      <c r="AA41" s="145"/>
      <c r="AB41" s="145"/>
      <c r="AC41" s="145"/>
      <c r="AD41" s="145" t="s">
        <v>122</v>
      </c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</row>
    <row r="42" spans="1:59" outlineLevel="1" x14ac:dyDescent="0.2">
      <c r="A42" s="146">
        <v>26</v>
      </c>
      <c r="B42" s="151" t="s">
        <v>163</v>
      </c>
      <c r="C42" s="168" t="s">
        <v>164</v>
      </c>
      <c r="D42" s="153" t="s">
        <v>160</v>
      </c>
      <c r="E42" s="177">
        <v>1</v>
      </c>
      <c r="F42" s="173"/>
      <c r="G42" s="239">
        <f t="shared" si="22"/>
        <v>0</v>
      </c>
      <c r="H42" s="159">
        <v>0</v>
      </c>
      <c r="I42" s="159">
        <f t="shared" si="16"/>
        <v>0</v>
      </c>
      <c r="J42" s="159">
        <v>143</v>
      </c>
      <c r="K42" s="159">
        <f t="shared" si="17"/>
        <v>143</v>
      </c>
      <c r="L42" s="159">
        <v>21</v>
      </c>
      <c r="M42" s="159">
        <f t="shared" si="18"/>
        <v>0</v>
      </c>
      <c r="N42" s="154">
        <v>0</v>
      </c>
      <c r="O42" s="154">
        <f t="shared" si="19"/>
        <v>0</v>
      </c>
      <c r="P42" s="154">
        <v>3.2899999999999999E-2</v>
      </c>
      <c r="Q42" s="154">
        <f t="shared" si="20"/>
        <v>3.2899999999999999E-2</v>
      </c>
      <c r="R42" s="154"/>
      <c r="S42" s="154"/>
      <c r="T42" s="155">
        <v>0.432</v>
      </c>
      <c r="U42" s="154">
        <f t="shared" si="21"/>
        <v>0.43</v>
      </c>
      <c r="V42" s="145"/>
      <c r="W42" s="145"/>
      <c r="X42" s="145"/>
      <c r="Y42" s="145"/>
      <c r="Z42" s="145"/>
      <c r="AA42" s="145"/>
      <c r="AB42" s="145"/>
      <c r="AC42" s="145"/>
      <c r="AD42" s="145" t="s">
        <v>122</v>
      </c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</row>
    <row r="43" spans="1:59" outlineLevel="1" x14ac:dyDescent="0.2">
      <c r="A43" s="146">
        <v>27</v>
      </c>
      <c r="B43" s="151" t="s">
        <v>165</v>
      </c>
      <c r="C43" s="168" t="s">
        <v>166</v>
      </c>
      <c r="D43" s="153" t="s">
        <v>160</v>
      </c>
      <c r="E43" s="177">
        <v>2</v>
      </c>
      <c r="F43" s="173"/>
      <c r="G43" s="239">
        <f t="shared" si="22"/>
        <v>0</v>
      </c>
      <c r="H43" s="159">
        <v>0</v>
      </c>
      <c r="I43" s="159">
        <f t="shared" si="16"/>
        <v>0</v>
      </c>
      <c r="J43" s="159">
        <v>120</v>
      </c>
      <c r="K43" s="159">
        <f t="shared" si="17"/>
        <v>240</v>
      </c>
      <c r="L43" s="159">
        <v>21</v>
      </c>
      <c r="M43" s="159">
        <f t="shared" si="18"/>
        <v>0</v>
      </c>
      <c r="N43" s="154">
        <v>0</v>
      </c>
      <c r="O43" s="154">
        <f t="shared" si="19"/>
        <v>0</v>
      </c>
      <c r="P43" s="154">
        <v>1.7069999999999998E-2</v>
      </c>
      <c r="Q43" s="154">
        <f t="shared" si="20"/>
        <v>3.4139999999999997E-2</v>
      </c>
      <c r="R43" s="154"/>
      <c r="S43" s="154"/>
      <c r="T43" s="155">
        <v>0.36199999999999999</v>
      </c>
      <c r="U43" s="154">
        <f t="shared" si="21"/>
        <v>0.72</v>
      </c>
      <c r="V43" s="145"/>
      <c r="W43" s="145"/>
      <c r="X43" s="145"/>
      <c r="Y43" s="145"/>
      <c r="Z43" s="145"/>
      <c r="AA43" s="145"/>
      <c r="AB43" s="145"/>
      <c r="AC43" s="145"/>
      <c r="AD43" s="145" t="s">
        <v>122</v>
      </c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</row>
    <row r="44" spans="1:59" outlineLevel="1" x14ac:dyDescent="0.2">
      <c r="A44" s="146">
        <v>28</v>
      </c>
      <c r="B44" s="151" t="s">
        <v>178</v>
      </c>
      <c r="C44" s="168" t="s">
        <v>179</v>
      </c>
      <c r="D44" s="153" t="s">
        <v>160</v>
      </c>
      <c r="E44" s="177">
        <v>1</v>
      </c>
      <c r="F44" s="173"/>
      <c r="G44" s="239">
        <f t="shared" si="22"/>
        <v>0</v>
      </c>
      <c r="H44" s="159">
        <v>0</v>
      </c>
      <c r="I44" s="159">
        <f t="shared" si="16"/>
        <v>0</v>
      </c>
      <c r="J44" s="159">
        <v>73.599999999999994</v>
      </c>
      <c r="K44" s="159">
        <f t="shared" si="17"/>
        <v>73.599999999999994</v>
      </c>
      <c r="L44" s="159">
        <v>21</v>
      </c>
      <c r="M44" s="159">
        <f t="shared" si="18"/>
        <v>0</v>
      </c>
      <c r="N44" s="154">
        <v>0</v>
      </c>
      <c r="O44" s="154">
        <f t="shared" si="19"/>
        <v>0</v>
      </c>
      <c r="P44" s="154">
        <v>8.5999999999999998E-4</v>
      </c>
      <c r="Q44" s="154">
        <f t="shared" si="20"/>
        <v>8.5999999999999998E-4</v>
      </c>
      <c r="R44" s="154"/>
      <c r="S44" s="154"/>
      <c r="T44" s="155">
        <v>0.222</v>
      </c>
      <c r="U44" s="154">
        <f t="shared" si="21"/>
        <v>0.22</v>
      </c>
      <c r="V44" s="145"/>
      <c r="W44" s="145"/>
      <c r="X44" s="145"/>
      <c r="Y44" s="145"/>
      <c r="Z44" s="145"/>
      <c r="AA44" s="145"/>
      <c r="AB44" s="145"/>
      <c r="AC44" s="145"/>
      <c r="AD44" s="145" t="s">
        <v>122</v>
      </c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</row>
    <row r="45" spans="1:59" outlineLevel="1" x14ac:dyDescent="0.2">
      <c r="A45" s="146">
        <v>29</v>
      </c>
      <c r="B45" s="151" t="s">
        <v>167</v>
      </c>
      <c r="C45" s="168" t="s">
        <v>168</v>
      </c>
      <c r="D45" s="153" t="s">
        <v>160</v>
      </c>
      <c r="E45" s="177">
        <v>1</v>
      </c>
      <c r="F45" s="173"/>
      <c r="G45" s="239">
        <f t="shared" si="22"/>
        <v>0</v>
      </c>
      <c r="H45" s="159">
        <v>4419.46</v>
      </c>
      <c r="I45" s="159">
        <f t="shared" si="16"/>
        <v>4419.46</v>
      </c>
      <c r="J45" s="159">
        <v>690.54</v>
      </c>
      <c r="K45" s="159">
        <f t="shared" si="17"/>
        <v>690.54</v>
      </c>
      <c r="L45" s="159">
        <v>21</v>
      </c>
      <c r="M45" s="159">
        <f t="shared" si="18"/>
        <v>0</v>
      </c>
      <c r="N45" s="154">
        <v>2.794E-2</v>
      </c>
      <c r="O45" s="154">
        <f t="shared" si="19"/>
        <v>2.794E-2</v>
      </c>
      <c r="P45" s="154">
        <v>0</v>
      </c>
      <c r="Q45" s="154">
        <f t="shared" si="20"/>
        <v>0</v>
      </c>
      <c r="R45" s="154"/>
      <c r="S45" s="154"/>
      <c r="T45" s="155">
        <v>1.5</v>
      </c>
      <c r="U45" s="154">
        <f t="shared" si="21"/>
        <v>1.5</v>
      </c>
      <c r="V45" s="145"/>
      <c r="W45" s="145"/>
      <c r="X45" s="145"/>
      <c r="Y45" s="145"/>
      <c r="Z45" s="145"/>
      <c r="AA45" s="145"/>
      <c r="AB45" s="145"/>
      <c r="AC45" s="145"/>
      <c r="AD45" s="145" t="s">
        <v>122</v>
      </c>
      <c r="AE45" s="145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</row>
    <row r="46" spans="1:59" outlineLevel="1" x14ac:dyDescent="0.2">
      <c r="A46" s="146">
        <v>30</v>
      </c>
      <c r="B46" s="151" t="s">
        <v>169</v>
      </c>
      <c r="C46" s="168" t="s">
        <v>170</v>
      </c>
      <c r="D46" s="153" t="s">
        <v>160</v>
      </c>
      <c r="E46" s="177">
        <v>1</v>
      </c>
      <c r="F46" s="173"/>
      <c r="G46" s="239">
        <f t="shared" si="22"/>
        <v>0</v>
      </c>
      <c r="H46" s="159">
        <v>2032.63</v>
      </c>
      <c r="I46" s="159">
        <f t="shared" si="16"/>
        <v>2032.63</v>
      </c>
      <c r="J46" s="159">
        <v>547.36999999999989</v>
      </c>
      <c r="K46" s="159">
        <f t="shared" si="17"/>
        <v>547.37</v>
      </c>
      <c r="L46" s="159">
        <v>21</v>
      </c>
      <c r="M46" s="159">
        <f t="shared" si="18"/>
        <v>0</v>
      </c>
      <c r="N46" s="154">
        <v>1.421E-2</v>
      </c>
      <c r="O46" s="154">
        <f t="shared" si="19"/>
        <v>1.421E-2</v>
      </c>
      <c r="P46" s="154">
        <v>0</v>
      </c>
      <c r="Q46" s="154">
        <f t="shared" si="20"/>
        <v>0</v>
      </c>
      <c r="R46" s="154"/>
      <c r="S46" s="154"/>
      <c r="T46" s="155">
        <v>1.1890000000000001</v>
      </c>
      <c r="U46" s="154">
        <f t="shared" si="21"/>
        <v>1.19</v>
      </c>
      <c r="V46" s="145"/>
      <c r="W46" s="145"/>
      <c r="X46" s="145"/>
      <c r="Y46" s="145"/>
      <c r="Z46" s="145"/>
      <c r="AA46" s="145"/>
      <c r="AB46" s="145"/>
      <c r="AC46" s="145"/>
      <c r="AD46" s="145" t="s">
        <v>122</v>
      </c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</row>
    <row r="47" spans="1:59" outlineLevel="1" x14ac:dyDescent="0.2">
      <c r="A47" s="146">
        <v>31</v>
      </c>
      <c r="B47" s="151" t="s">
        <v>171</v>
      </c>
      <c r="C47" s="168" t="s">
        <v>172</v>
      </c>
      <c r="D47" s="153" t="s">
        <v>160</v>
      </c>
      <c r="E47" s="177">
        <v>1</v>
      </c>
      <c r="F47" s="173"/>
      <c r="G47" s="239">
        <f t="shared" si="22"/>
        <v>0</v>
      </c>
      <c r="H47" s="159">
        <v>2621.59</v>
      </c>
      <c r="I47" s="159">
        <f t="shared" si="16"/>
        <v>2621.59</v>
      </c>
      <c r="J47" s="159">
        <v>1133.4099999999999</v>
      </c>
      <c r="K47" s="159">
        <f t="shared" si="17"/>
        <v>1133.4100000000001</v>
      </c>
      <c r="L47" s="159">
        <v>21</v>
      </c>
      <c r="M47" s="159">
        <f t="shared" si="18"/>
        <v>0</v>
      </c>
      <c r="N47" s="154">
        <v>4.6780000000000002E-2</v>
      </c>
      <c r="O47" s="154">
        <f t="shared" si="19"/>
        <v>4.6780000000000002E-2</v>
      </c>
      <c r="P47" s="154">
        <v>0</v>
      </c>
      <c r="Q47" s="154">
        <f t="shared" si="20"/>
        <v>0</v>
      </c>
      <c r="R47" s="154"/>
      <c r="S47" s="154"/>
      <c r="T47" s="155">
        <v>2.4620000000000002</v>
      </c>
      <c r="U47" s="154">
        <f t="shared" si="21"/>
        <v>2.46</v>
      </c>
      <c r="V47" s="145"/>
      <c r="W47" s="145"/>
      <c r="X47" s="145"/>
      <c r="Y47" s="145"/>
      <c r="Z47" s="145"/>
      <c r="AA47" s="145"/>
      <c r="AB47" s="145"/>
      <c r="AC47" s="145"/>
      <c r="AD47" s="145" t="s">
        <v>122</v>
      </c>
      <c r="AE47" s="145"/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</row>
    <row r="48" spans="1:59" ht="22.5" outlineLevel="1" x14ac:dyDescent="0.2">
      <c r="A48" s="146">
        <v>32</v>
      </c>
      <c r="B48" s="151" t="s">
        <v>173</v>
      </c>
      <c r="C48" s="168" t="s">
        <v>174</v>
      </c>
      <c r="D48" s="153" t="s">
        <v>175</v>
      </c>
      <c r="E48" s="177">
        <v>1</v>
      </c>
      <c r="F48" s="173"/>
      <c r="G48" s="239">
        <f t="shared" si="22"/>
        <v>0</v>
      </c>
      <c r="H48" s="159">
        <v>695.63</v>
      </c>
      <c r="I48" s="159">
        <f t="shared" si="16"/>
        <v>695.63</v>
      </c>
      <c r="J48" s="159">
        <v>184.37</v>
      </c>
      <c r="K48" s="159">
        <f t="shared" si="17"/>
        <v>184.37</v>
      </c>
      <c r="L48" s="159">
        <v>21</v>
      </c>
      <c r="M48" s="159">
        <f t="shared" si="18"/>
        <v>0</v>
      </c>
      <c r="N48" s="154">
        <v>1E-3</v>
      </c>
      <c r="O48" s="154">
        <f t="shared" si="19"/>
        <v>1E-3</v>
      </c>
      <c r="P48" s="154">
        <v>0</v>
      </c>
      <c r="Q48" s="154">
        <f t="shared" si="20"/>
        <v>0</v>
      </c>
      <c r="R48" s="154"/>
      <c r="S48" s="154"/>
      <c r="T48" s="155">
        <v>0.44500000000000001</v>
      </c>
      <c r="U48" s="154">
        <f t="shared" si="21"/>
        <v>0.45</v>
      </c>
      <c r="V48" s="145"/>
      <c r="W48" s="145"/>
      <c r="X48" s="145"/>
      <c r="Y48" s="145"/>
      <c r="Z48" s="145"/>
      <c r="AA48" s="145"/>
      <c r="AB48" s="145"/>
      <c r="AC48" s="145"/>
      <c r="AD48" s="145" t="s">
        <v>122</v>
      </c>
      <c r="AE48" s="145"/>
      <c r="AF48" s="145"/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</row>
    <row r="49" spans="1:59" outlineLevel="1" x14ac:dyDescent="0.2">
      <c r="A49" s="146">
        <v>33</v>
      </c>
      <c r="B49" s="151" t="s">
        <v>176</v>
      </c>
      <c r="C49" s="168" t="s">
        <v>177</v>
      </c>
      <c r="D49" s="153" t="s">
        <v>160</v>
      </c>
      <c r="E49" s="177">
        <v>1</v>
      </c>
      <c r="F49" s="173"/>
      <c r="G49" s="239">
        <f t="shared" si="22"/>
        <v>0</v>
      </c>
      <c r="H49" s="159">
        <v>2130.23</v>
      </c>
      <c r="I49" s="159">
        <f t="shared" si="16"/>
        <v>2130.23</v>
      </c>
      <c r="J49" s="159">
        <v>269.77</v>
      </c>
      <c r="K49" s="159">
        <f t="shared" si="17"/>
        <v>269.77</v>
      </c>
      <c r="L49" s="159">
        <v>21</v>
      </c>
      <c r="M49" s="159">
        <f t="shared" si="18"/>
        <v>0</v>
      </c>
      <c r="N49" s="154">
        <v>1.5299999999999999E-3</v>
      </c>
      <c r="O49" s="154">
        <f t="shared" si="19"/>
        <v>1.5299999999999999E-3</v>
      </c>
      <c r="P49" s="154">
        <v>0</v>
      </c>
      <c r="Q49" s="154">
        <f t="shared" si="20"/>
        <v>0</v>
      </c>
      <c r="R49" s="154"/>
      <c r="S49" s="154"/>
      <c r="T49" s="155">
        <v>0.65500000000000003</v>
      </c>
      <c r="U49" s="154">
        <f t="shared" si="21"/>
        <v>0.66</v>
      </c>
      <c r="V49" s="145"/>
      <c r="W49" s="145"/>
      <c r="X49" s="145"/>
      <c r="Y49" s="145"/>
      <c r="Z49" s="145"/>
      <c r="AA49" s="145"/>
      <c r="AB49" s="145"/>
      <c r="AC49" s="145"/>
      <c r="AD49" s="145" t="s">
        <v>122</v>
      </c>
      <c r="AE49" s="145"/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</row>
    <row r="50" spans="1:59" outlineLevel="1" x14ac:dyDescent="0.2">
      <c r="A50" s="146">
        <v>34</v>
      </c>
      <c r="B50" s="151" t="s">
        <v>180</v>
      </c>
      <c r="C50" s="168" t="s">
        <v>181</v>
      </c>
      <c r="D50" s="153" t="s">
        <v>160</v>
      </c>
      <c r="E50" s="177">
        <v>1</v>
      </c>
      <c r="F50" s="173"/>
      <c r="G50" s="239">
        <f t="shared" si="22"/>
        <v>0</v>
      </c>
      <c r="H50" s="159">
        <v>0</v>
      </c>
      <c r="I50" s="159">
        <f t="shared" si="16"/>
        <v>0</v>
      </c>
      <c r="J50" s="159">
        <v>71.900000000000006</v>
      </c>
      <c r="K50" s="159">
        <f t="shared" si="17"/>
        <v>71.900000000000006</v>
      </c>
      <c r="L50" s="159">
        <v>21</v>
      </c>
      <c r="M50" s="159">
        <f t="shared" si="18"/>
        <v>0</v>
      </c>
      <c r="N50" s="154">
        <v>0</v>
      </c>
      <c r="O50" s="154">
        <f t="shared" si="19"/>
        <v>0</v>
      </c>
      <c r="P50" s="154">
        <v>1.56E-3</v>
      </c>
      <c r="Q50" s="154">
        <f t="shared" si="20"/>
        <v>1.56E-3</v>
      </c>
      <c r="R50" s="154"/>
      <c r="S50" s="154"/>
      <c r="T50" s="155">
        <v>0.217</v>
      </c>
      <c r="U50" s="154">
        <f t="shared" si="21"/>
        <v>0.22</v>
      </c>
      <c r="V50" s="145"/>
      <c r="W50" s="145"/>
      <c r="X50" s="145"/>
      <c r="Y50" s="145"/>
      <c r="Z50" s="145"/>
      <c r="AA50" s="145"/>
      <c r="AB50" s="145"/>
      <c r="AC50" s="145"/>
      <c r="AD50" s="145" t="s">
        <v>122</v>
      </c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</row>
    <row r="51" spans="1:59" outlineLevel="1" x14ac:dyDescent="0.2">
      <c r="A51" s="146">
        <v>35</v>
      </c>
      <c r="B51" s="151" t="s">
        <v>182</v>
      </c>
      <c r="C51" s="168" t="s">
        <v>183</v>
      </c>
      <c r="D51" s="153" t="s">
        <v>0</v>
      </c>
      <c r="E51" s="177">
        <v>0.28999999999999998</v>
      </c>
      <c r="F51" s="173"/>
      <c r="G51" s="239">
        <f t="shared" si="22"/>
        <v>0</v>
      </c>
      <c r="H51" s="159">
        <v>3284.63</v>
      </c>
      <c r="I51" s="159">
        <f t="shared" si="16"/>
        <v>952.54</v>
      </c>
      <c r="J51" s="159">
        <v>215.36999999999989</v>
      </c>
      <c r="K51" s="159">
        <f t="shared" si="17"/>
        <v>62.46</v>
      </c>
      <c r="L51" s="159">
        <v>21</v>
      </c>
      <c r="M51" s="159">
        <f t="shared" si="18"/>
        <v>0</v>
      </c>
      <c r="N51" s="154">
        <v>2.4199999999999998E-3</v>
      </c>
      <c r="O51" s="154">
        <f t="shared" si="19"/>
        <v>6.9999999999999999E-4</v>
      </c>
      <c r="P51" s="154">
        <v>0</v>
      </c>
      <c r="Q51" s="154">
        <f t="shared" si="20"/>
        <v>0</v>
      </c>
      <c r="R51" s="154"/>
      <c r="S51" s="154"/>
      <c r="T51" s="155">
        <v>0.58699999999999997</v>
      </c>
      <c r="U51" s="154">
        <f t="shared" si="21"/>
        <v>0.17</v>
      </c>
      <c r="V51" s="145"/>
      <c r="W51" s="145"/>
      <c r="X51" s="145"/>
      <c r="Y51" s="145"/>
      <c r="Z51" s="145"/>
      <c r="AA51" s="145"/>
      <c r="AB51" s="145"/>
      <c r="AC51" s="145"/>
      <c r="AD51" s="145" t="s">
        <v>122</v>
      </c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</row>
    <row r="52" spans="1:59" outlineLevel="1" x14ac:dyDescent="0.2">
      <c r="A52" s="147" t="s">
        <v>119</v>
      </c>
      <c r="B52" s="152" t="s">
        <v>257</v>
      </c>
      <c r="C52" s="169" t="s">
        <v>258</v>
      </c>
      <c r="D52" s="156"/>
      <c r="E52" s="178"/>
      <c r="F52" s="174"/>
      <c r="G52" s="180">
        <f>SUMIF(AD53:AD55,"&lt;&gt;NOR",G53:G55)</f>
        <v>0</v>
      </c>
      <c r="H52" s="159"/>
      <c r="I52" s="159"/>
      <c r="J52" s="159"/>
      <c r="K52" s="159"/>
      <c r="L52" s="159"/>
      <c r="M52" s="159"/>
      <c r="N52" s="154"/>
      <c r="O52" s="154"/>
      <c r="P52" s="154"/>
      <c r="Q52" s="154"/>
      <c r="R52" s="154"/>
      <c r="S52" s="154"/>
      <c r="T52" s="155"/>
      <c r="U52" s="154"/>
      <c r="V52" s="145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</row>
    <row r="53" spans="1:59" outlineLevel="1" x14ac:dyDescent="0.2">
      <c r="A53" s="146">
        <v>36</v>
      </c>
      <c r="B53" s="151" t="s">
        <v>259</v>
      </c>
      <c r="C53" s="168" t="s">
        <v>260</v>
      </c>
      <c r="D53" s="153" t="s">
        <v>175</v>
      </c>
      <c r="E53" s="177">
        <v>2</v>
      </c>
      <c r="F53" s="173"/>
      <c r="G53" s="239">
        <f t="shared" ref="G53:G54" si="23">F53*E53</f>
        <v>0</v>
      </c>
      <c r="H53" s="159"/>
      <c r="I53" s="159"/>
      <c r="J53" s="159"/>
      <c r="K53" s="159"/>
      <c r="L53" s="159"/>
      <c r="M53" s="159"/>
      <c r="N53" s="154"/>
      <c r="O53" s="154"/>
      <c r="P53" s="154"/>
      <c r="Q53" s="154"/>
      <c r="R53" s="154"/>
      <c r="S53" s="154"/>
      <c r="T53" s="155"/>
      <c r="U53" s="154"/>
      <c r="V53" s="145"/>
      <c r="W53" s="145"/>
      <c r="X53" s="145"/>
      <c r="Y53" s="145"/>
      <c r="Z53" s="145"/>
      <c r="AA53" s="145"/>
      <c r="AB53" s="145"/>
      <c r="AC53" s="145"/>
      <c r="AD53" s="145"/>
      <c r="AE53" s="145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</row>
    <row r="54" spans="1:59" outlineLevel="1" x14ac:dyDescent="0.2">
      <c r="A54" s="146">
        <v>37</v>
      </c>
      <c r="B54" s="151" t="s">
        <v>261</v>
      </c>
      <c r="C54" s="168" t="s">
        <v>262</v>
      </c>
      <c r="D54" s="153" t="s">
        <v>175</v>
      </c>
      <c r="E54" s="177">
        <v>2</v>
      </c>
      <c r="F54" s="173"/>
      <c r="G54" s="239">
        <f t="shared" si="23"/>
        <v>0</v>
      </c>
      <c r="H54" s="159"/>
      <c r="I54" s="159"/>
      <c r="J54" s="159"/>
      <c r="K54" s="159"/>
      <c r="L54" s="159"/>
      <c r="M54" s="159"/>
      <c r="N54" s="154"/>
      <c r="O54" s="154"/>
      <c r="P54" s="154"/>
      <c r="Q54" s="154"/>
      <c r="R54" s="154"/>
      <c r="S54" s="154"/>
      <c r="T54" s="155"/>
      <c r="U54" s="154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</row>
    <row r="55" spans="1:59" outlineLevel="1" x14ac:dyDescent="0.2">
      <c r="A55" s="146">
        <v>38</v>
      </c>
      <c r="B55" s="151" t="s">
        <v>263</v>
      </c>
      <c r="C55" s="168" t="s">
        <v>264</v>
      </c>
      <c r="D55" s="153" t="s">
        <v>0</v>
      </c>
      <c r="E55" s="177">
        <v>2.9</v>
      </c>
      <c r="F55" s="173"/>
      <c r="G55" s="239">
        <f t="shared" ref="G55" si="24">F55*E55</f>
        <v>0</v>
      </c>
      <c r="H55" s="159"/>
      <c r="I55" s="159"/>
      <c r="J55" s="159"/>
      <c r="K55" s="159"/>
      <c r="L55" s="159"/>
      <c r="M55" s="159"/>
      <c r="N55" s="154"/>
      <c r="O55" s="154"/>
      <c r="P55" s="154"/>
      <c r="Q55" s="154"/>
      <c r="R55" s="154"/>
      <c r="S55" s="154"/>
      <c r="T55" s="155"/>
      <c r="U55" s="154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</row>
    <row r="56" spans="1:59" outlineLevel="1" x14ac:dyDescent="0.2">
      <c r="A56" s="147" t="s">
        <v>119</v>
      </c>
      <c r="B56" s="152" t="s">
        <v>265</v>
      </c>
      <c r="C56" s="169" t="s">
        <v>266</v>
      </c>
      <c r="D56" s="156"/>
      <c r="E56" s="178"/>
      <c r="F56" s="174"/>
      <c r="G56" s="180">
        <f>SUMIF(AD57:AD61,"&lt;&gt;NOR",G57:G61)</f>
        <v>0</v>
      </c>
      <c r="H56" s="159"/>
      <c r="I56" s="159"/>
      <c r="J56" s="159"/>
      <c r="K56" s="159"/>
      <c r="L56" s="159"/>
      <c r="M56" s="159"/>
      <c r="N56" s="154"/>
      <c r="O56" s="154"/>
      <c r="P56" s="154"/>
      <c r="Q56" s="154"/>
      <c r="R56" s="154"/>
      <c r="S56" s="154"/>
      <c r="T56" s="155"/>
      <c r="U56" s="154"/>
      <c r="V56" s="145"/>
      <c r="W56" s="145"/>
      <c r="X56" s="145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</row>
    <row r="57" spans="1:59" outlineLevel="1" x14ac:dyDescent="0.2">
      <c r="A57" s="146">
        <v>39</v>
      </c>
      <c r="B57" s="151" t="s">
        <v>267</v>
      </c>
      <c r="C57" s="168" t="s">
        <v>268</v>
      </c>
      <c r="D57" s="153" t="s">
        <v>121</v>
      </c>
      <c r="E57" s="177">
        <v>24.26</v>
      </c>
      <c r="F57" s="173"/>
      <c r="G57" s="239">
        <f t="shared" ref="G57:G60" si="25">F57*E57</f>
        <v>0</v>
      </c>
      <c r="H57" s="159"/>
      <c r="I57" s="159"/>
      <c r="J57" s="159"/>
      <c r="K57" s="159"/>
      <c r="L57" s="159"/>
      <c r="M57" s="159"/>
      <c r="N57" s="154"/>
      <c r="O57" s="154"/>
      <c r="P57" s="154"/>
      <c r="Q57" s="154"/>
      <c r="R57" s="154"/>
      <c r="S57" s="154"/>
      <c r="T57" s="155"/>
      <c r="U57" s="154"/>
      <c r="V57" s="145"/>
      <c r="W57" s="145"/>
      <c r="X57" s="145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</row>
    <row r="58" spans="1:59" ht="22.5" outlineLevel="1" x14ac:dyDescent="0.2">
      <c r="A58" s="146">
        <v>40</v>
      </c>
      <c r="B58" s="151" t="s">
        <v>269</v>
      </c>
      <c r="C58" s="168" t="s">
        <v>270</v>
      </c>
      <c r="D58" s="153" t="s">
        <v>0</v>
      </c>
      <c r="E58" s="177">
        <v>17.53</v>
      </c>
      <c r="F58" s="173"/>
      <c r="G58" s="239">
        <f t="shared" si="25"/>
        <v>0</v>
      </c>
      <c r="H58" s="159"/>
      <c r="I58" s="159"/>
      <c r="J58" s="159"/>
      <c r="K58" s="159"/>
      <c r="L58" s="159"/>
      <c r="M58" s="159"/>
      <c r="N58" s="154"/>
      <c r="O58" s="154"/>
      <c r="P58" s="154"/>
      <c r="Q58" s="154"/>
      <c r="R58" s="154"/>
      <c r="S58" s="154"/>
      <c r="T58" s="155"/>
      <c r="U58" s="154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</row>
    <row r="59" spans="1:59" ht="22.5" outlineLevel="1" x14ac:dyDescent="0.2">
      <c r="A59" s="146">
        <v>41</v>
      </c>
      <c r="B59" s="151" t="s">
        <v>271</v>
      </c>
      <c r="C59" s="168" t="s">
        <v>272</v>
      </c>
      <c r="D59" s="153" t="s">
        <v>121</v>
      </c>
      <c r="E59" s="177">
        <v>24.26</v>
      </c>
      <c r="F59" s="173"/>
      <c r="G59" s="239">
        <f t="shared" si="25"/>
        <v>0</v>
      </c>
      <c r="H59" s="159"/>
      <c r="I59" s="159"/>
      <c r="J59" s="159"/>
      <c r="K59" s="159"/>
      <c r="L59" s="159"/>
      <c r="M59" s="159"/>
      <c r="N59" s="154"/>
      <c r="O59" s="154"/>
      <c r="P59" s="154"/>
      <c r="Q59" s="154"/>
      <c r="R59" s="154"/>
      <c r="S59" s="154"/>
      <c r="T59" s="155"/>
      <c r="U59" s="154"/>
      <c r="V59" s="145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</row>
    <row r="60" spans="1:59" ht="22.5" outlineLevel="1" x14ac:dyDescent="0.2">
      <c r="A60" s="146">
        <v>42</v>
      </c>
      <c r="B60" s="151" t="s">
        <v>273</v>
      </c>
      <c r="C60" s="168" t="s">
        <v>274</v>
      </c>
      <c r="D60" s="153" t="s">
        <v>121</v>
      </c>
      <c r="E60" s="177">
        <v>24.26</v>
      </c>
      <c r="F60" s="173"/>
      <c r="G60" s="239">
        <f t="shared" si="25"/>
        <v>0</v>
      </c>
      <c r="H60" s="159"/>
      <c r="I60" s="159"/>
      <c r="J60" s="159"/>
      <c r="K60" s="159"/>
      <c r="L60" s="159"/>
      <c r="M60" s="159"/>
      <c r="N60" s="154"/>
      <c r="O60" s="154"/>
      <c r="P60" s="154"/>
      <c r="Q60" s="154"/>
      <c r="R60" s="154"/>
      <c r="S60" s="154"/>
      <c r="T60" s="155"/>
      <c r="U60" s="154"/>
      <c r="V60" s="145"/>
      <c r="W60" s="145"/>
      <c r="X60" s="145"/>
      <c r="Y60" s="145"/>
      <c r="Z60" s="145"/>
      <c r="AA60" s="145"/>
      <c r="AB60" s="145"/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</row>
    <row r="61" spans="1:59" ht="22.5" outlineLevel="1" x14ac:dyDescent="0.2">
      <c r="A61" s="146">
        <v>43</v>
      </c>
      <c r="B61" s="151" t="s">
        <v>269</v>
      </c>
      <c r="C61" s="168" t="s">
        <v>270</v>
      </c>
      <c r="D61" s="153" t="s">
        <v>0</v>
      </c>
      <c r="E61" s="177">
        <v>6.7</v>
      </c>
      <c r="F61" s="173"/>
      <c r="G61" s="239">
        <f t="shared" ref="G61" si="26">F61*E61</f>
        <v>0</v>
      </c>
      <c r="H61" s="159"/>
      <c r="I61" s="159"/>
      <c r="J61" s="159"/>
      <c r="K61" s="159"/>
      <c r="L61" s="159"/>
      <c r="M61" s="159"/>
      <c r="N61" s="154"/>
      <c r="O61" s="154"/>
      <c r="P61" s="154"/>
      <c r="Q61" s="154"/>
      <c r="R61" s="154"/>
      <c r="S61" s="154"/>
      <c r="T61" s="155"/>
      <c r="U61" s="154"/>
      <c r="V61" s="145"/>
      <c r="W61" s="145"/>
      <c r="X61" s="145"/>
      <c r="Y61" s="145"/>
      <c r="Z61" s="145"/>
      <c r="AA61" s="145"/>
      <c r="AB61" s="145"/>
      <c r="AC61" s="145"/>
      <c r="AD61" s="145"/>
      <c r="AE61" s="145"/>
      <c r="AF61" s="145"/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</row>
    <row r="62" spans="1:59" x14ac:dyDescent="0.2">
      <c r="A62" s="147" t="s">
        <v>119</v>
      </c>
      <c r="B62" s="152" t="s">
        <v>76</v>
      </c>
      <c r="C62" s="169" t="s">
        <v>77</v>
      </c>
      <c r="D62" s="156"/>
      <c r="E62" s="160"/>
      <c r="F62" s="174"/>
      <c r="G62" s="180">
        <f>G63+G64+G65+G66+G67+G68+G69</f>
        <v>0</v>
      </c>
      <c r="H62" s="160"/>
      <c r="I62" s="160">
        <f>SUM(I63:I64)</f>
        <v>17.78</v>
      </c>
      <c r="J62" s="160"/>
      <c r="K62" s="160">
        <f>SUM(K63:K64)</f>
        <v>727.72</v>
      </c>
      <c r="L62" s="160"/>
      <c r="M62" s="160">
        <f>SUM(M63:M64)</f>
        <v>0</v>
      </c>
      <c r="N62" s="157"/>
      <c r="O62" s="157">
        <f>SUM(O63:O64)</f>
        <v>7.0000000000000007E-5</v>
      </c>
      <c r="P62" s="157"/>
      <c r="Q62" s="157">
        <f>SUM(Q63:Q64)</f>
        <v>0</v>
      </c>
      <c r="R62" s="157"/>
      <c r="S62" s="157"/>
      <c r="T62" s="158"/>
      <c r="U62" s="157">
        <f>SUM(U63:U64)</f>
        <v>1.96</v>
      </c>
      <c r="AD62" t="s">
        <v>120</v>
      </c>
    </row>
    <row r="63" spans="1:59" outlineLevel="1" x14ac:dyDescent="0.2">
      <c r="A63" s="146">
        <v>44</v>
      </c>
      <c r="B63" s="151" t="s">
        <v>184</v>
      </c>
      <c r="C63" s="168" t="s">
        <v>185</v>
      </c>
      <c r="D63" s="153" t="s">
        <v>175</v>
      </c>
      <c r="E63" s="177">
        <v>6</v>
      </c>
      <c r="F63" s="173"/>
      <c r="G63" s="239">
        <f>F63*E63</f>
        <v>0</v>
      </c>
      <c r="H63" s="159">
        <v>2.54</v>
      </c>
      <c r="I63" s="159">
        <f>ROUND(E63*H63,2)</f>
        <v>15.24</v>
      </c>
      <c r="J63" s="159">
        <v>103.96</v>
      </c>
      <c r="K63" s="159">
        <f>ROUND(E63*J63,2)</f>
        <v>623.76</v>
      </c>
      <c r="L63" s="159">
        <v>21</v>
      </c>
      <c r="M63" s="159">
        <f>G63*(1+L63/100)</f>
        <v>0</v>
      </c>
      <c r="N63" s="154">
        <v>1.0000000000000001E-5</v>
      </c>
      <c r="O63" s="154">
        <f>ROUND(E63*N63,5)</f>
        <v>6.0000000000000002E-5</v>
      </c>
      <c r="P63" s="154">
        <v>0</v>
      </c>
      <c r="Q63" s="154">
        <f>ROUND(E63*P63,5)</f>
        <v>0</v>
      </c>
      <c r="R63" s="154"/>
      <c r="S63" s="154"/>
      <c r="T63" s="155">
        <v>0.28000000000000003</v>
      </c>
      <c r="U63" s="154">
        <f>ROUND(E63*T63,2)</f>
        <v>1.68</v>
      </c>
      <c r="V63" s="145"/>
      <c r="W63" s="145"/>
      <c r="X63" s="145"/>
      <c r="Y63" s="145"/>
      <c r="Z63" s="145"/>
      <c r="AA63" s="145"/>
      <c r="AB63" s="145"/>
      <c r="AC63" s="145"/>
      <c r="AD63" s="145" t="s">
        <v>122</v>
      </c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</row>
    <row r="64" spans="1:59" outlineLevel="1" x14ac:dyDescent="0.2">
      <c r="A64" s="146">
        <v>46</v>
      </c>
      <c r="B64" s="151" t="s">
        <v>188</v>
      </c>
      <c r="C64" s="168" t="s">
        <v>275</v>
      </c>
      <c r="D64" s="153" t="s">
        <v>175</v>
      </c>
      <c r="E64" s="177">
        <v>1</v>
      </c>
      <c r="F64" s="173"/>
      <c r="G64" s="239">
        <f t="shared" ref="G64:G69" si="27">F64*E64</f>
        <v>0</v>
      </c>
      <c r="H64" s="159">
        <v>2.54</v>
      </c>
      <c r="I64" s="159">
        <f>ROUND(E64*H64,2)</f>
        <v>2.54</v>
      </c>
      <c r="J64" s="159">
        <v>103.96</v>
      </c>
      <c r="K64" s="159">
        <f>ROUND(E64*J64,2)</f>
        <v>103.96</v>
      </c>
      <c r="L64" s="159">
        <v>21</v>
      </c>
      <c r="M64" s="159">
        <f>G64*(1+L64/100)</f>
        <v>0</v>
      </c>
      <c r="N64" s="154">
        <v>1.0000000000000001E-5</v>
      </c>
      <c r="O64" s="154">
        <f>ROUND(E64*N64,5)</f>
        <v>1.0000000000000001E-5</v>
      </c>
      <c r="P64" s="154">
        <v>0</v>
      </c>
      <c r="Q64" s="154">
        <f>ROUND(E64*P64,5)</f>
        <v>0</v>
      </c>
      <c r="R64" s="154"/>
      <c r="S64" s="154"/>
      <c r="T64" s="155">
        <v>0.28000000000000003</v>
      </c>
      <c r="U64" s="154">
        <f>ROUND(E64*T64,2)</f>
        <v>0.28000000000000003</v>
      </c>
      <c r="V64" s="145"/>
      <c r="W64" s="145"/>
      <c r="X64" s="145"/>
      <c r="Y64" s="145"/>
      <c r="Z64" s="145"/>
      <c r="AA64" s="145"/>
      <c r="AB64" s="145"/>
      <c r="AC64" s="145"/>
      <c r="AD64" s="145" t="s">
        <v>122</v>
      </c>
      <c r="AE64" s="145"/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</row>
    <row r="65" spans="1:59" ht="22.5" outlineLevel="1" x14ac:dyDescent="0.2">
      <c r="A65" s="146">
        <v>47</v>
      </c>
      <c r="B65" s="151" t="s">
        <v>276</v>
      </c>
      <c r="C65" s="168" t="s">
        <v>277</v>
      </c>
      <c r="D65" s="153" t="s">
        <v>121</v>
      </c>
      <c r="E65" s="177">
        <v>7.9</v>
      </c>
      <c r="F65" s="173"/>
      <c r="G65" s="239">
        <f t="shared" si="27"/>
        <v>0</v>
      </c>
      <c r="H65" s="159"/>
      <c r="I65" s="159"/>
      <c r="J65" s="159"/>
      <c r="K65" s="159"/>
      <c r="L65" s="159"/>
      <c r="M65" s="159"/>
      <c r="N65" s="154"/>
      <c r="O65" s="154"/>
      <c r="P65" s="154"/>
      <c r="Q65" s="154"/>
      <c r="R65" s="154"/>
      <c r="S65" s="154"/>
      <c r="T65" s="155"/>
      <c r="U65" s="154"/>
      <c r="V65" s="145"/>
      <c r="W65" s="145"/>
      <c r="X65" s="145"/>
      <c r="Y65" s="145"/>
      <c r="Z65" s="145"/>
      <c r="AA65" s="145"/>
      <c r="AB65" s="145"/>
      <c r="AC65" s="145"/>
      <c r="AD65" s="145"/>
      <c r="AE65" s="145"/>
      <c r="AF65" s="145"/>
      <c r="AG65" s="145"/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</row>
    <row r="66" spans="1:59" outlineLevel="1" x14ac:dyDescent="0.2">
      <c r="A66" s="146">
        <v>48</v>
      </c>
      <c r="B66" s="151" t="s">
        <v>188</v>
      </c>
      <c r="C66" s="168" t="s">
        <v>275</v>
      </c>
      <c r="D66" s="153" t="s">
        <v>175</v>
      </c>
      <c r="E66" s="177">
        <v>1</v>
      </c>
      <c r="F66" s="173"/>
      <c r="G66" s="239">
        <f t="shared" si="27"/>
        <v>0</v>
      </c>
      <c r="H66" s="159"/>
      <c r="I66" s="159"/>
      <c r="J66" s="159"/>
      <c r="K66" s="159"/>
      <c r="L66" s="159"/>
      <c r="M66" s="159"/>
      <c r="N66" s="154"/>
      <c r="O66" s="154"/>
      <c r="P66" s="154"/>
      <c r="Q66" s="154"/>
      <c r="R66" s="154"/>
      <c r="S66" s="154"/>
      <c r="T66" s="155"/>
      <c r="U66" s="154"/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</row>
    <row r="67" spans="1:59" outlineLevel="1" x14ac:dyDescent="0.2">
      <c r="A67" s="146">
        <v>49</v>
      </c>
      <c r="B67" s="151" t="s">
        <v>29</v>
      </c>
      <c r="C67" s="168" t="s">
        <v>278</v>
      </c>
      <c r="D67" s="153" t="s">
        <v>228</v>
      </c>
      <c r="E67" s="177">
        <v>4</v>
      </c>
      <c r="F67" s="173"/>
      <c r="G67" s="239">
        <f t="shared" si="27"/>
        <v>0</v>
      </c>
      <c r="H67" s="159"/>
      <c r="I67" s="159"/>
      <c r="J67" s="159"/>
      <c r="K67" s="159"/>
      <c r="L67" s="159"/>
      <c r="M67" s="159"/>
      <c r="N67" s="154"/>
      <c r="O67" s="154"/>
      <c r="P67" s="154"/>
      <c r="Q67" s="154"/>
      <c r="R67" s="154"/>
      <c r="S67" s="154"/>
      <c r="T67" s="155"/>
      <c r="U67" s="154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</row>
    <row r="68" spans="1:59" outlineLevel="1" x14ac:dyDescent="0.2">
      <c r="A68" s="146">
        <v>50</v>
      </c>
      <c r="B68" s="151" t="s">
        <v>29</v>
      </c>
      <c r="C68" s="168" t="s">
        <v>279</v>
      </c>
      <c r="D68" s="153" t="s">
        <v>228</v>
      </c>
      <c r="E68" s="177">
        <v>3</v>
      </c>
      <c r="F68" s="173"/>
      <c r="G68" s="239">
        <f t="shared" si="27"/>
        <v>0</v>
      </c>
      <c r="H68" s="159"/>
      <c r="I68" s="159"/>
      <c r="J68" s="159"/>
      <c r="K68" s="159"/>
      <c r="L68" s="159"/>
      <c r="M68" s="159"/>
      <c r="N68" s="154"/>
      <c r="O68" s="154"/>
      <c r="P68" s="154"/>
      <c r="Q68" s="154"/>
      <c r="R68" s="154"/>
      <c r="S68" s="154"/>
      <c r="T68" s="155"/>
      <c r="U68" s="154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</row>
    <row r="69" spans="1:59" outlineLevel="1" x14ac:dyDescent="0.2">
      <c r="A69" s="146">
        <v>51</v>
      </c>
      <c r="B69" s="151" t="s">
        <v>186</v>
      </c>
      <c r="C69" s="168" t="s">
        <v>187</v>
      </c>
      <c r="D69" s="153" t="s">
        <v>0</v>
      </c>
      <c r="E69" s="177">
        <v>1.05</v>
      </c>
      <c r="F69" s="173"/>
      <c r="G69" s="239">
        <f t="shared" si="27"/>
        <v>0</v>
      </c>
      <c r="H69" s="159"/>
      <c r="I69" s="159"/>
      <c r="J69" s="159"/>
      <c r="K69" s="159"/>
      <c r="L69" s="159"/>
      <c r="M69" s="159"/>
      <c r="N69" s="154"/>
      <c r="O69" s="154"/>
      <c r="P69" s="154"/>
      <c r="Q69" s="154"/>
      <c r="R69" s="154"/>
      <c r="S69" s="154"/>
      <c r="T69" s="155"/>
      <c r="U69" s="154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</row>
    <row r="70" spans="1:59" x14ac:dyDescent="0.2">
      <c r="A70" s="147" t="s">
        <v>119</v>
      </c>
      <c r="B70" s="152" t="s">
        <v>78</v>
      </c>
      <c r="C70" s="169" t="s">
        <v>280</v>
      </c>
      <c r="D70" s="156"/>
      <c r="E70" s="178"/>
      <c r="F70" s="174"/>
      <c r="G70" s="180">
        <f>SUMIF(AD71:AD78,"&lt;&gt;NOR",G71:G78)</f>
        <v>0</v>
      </c>
      <c r="H70" s="160"/>
      <c r="I70" s="160">
        <f>SUM(I71:I77)</f>
        <v>3071.0099999999993</v>
      </c>
      <c r="J70" s="160"/>
      <c r="K70" s="160">
        <f>SUM(K71:K77)</f>
        <v>11058.43</v>
      </c>
      <c r="L70" s="160"/>
      <c r="M70" s="160">
        <f>SUM(M71:M77)</f>
        <v>0</v>
      </c>
      <c r="N70" s="157"/>
      <c r="O70" s="157">
        <f>SUM(O71:O77)</f>
        <v>0.15218999999999999</v>
      </c>
      <c r="P70" s="157"/>
      <c r="Q70" s="157">
        <f>SUM(Q71:Q77)</f>
        <v>0</v>
      </c>
      <c r="R70" s="157"/>
      <c r="S70" s="157"/>
      <c r="T70" s="158"/>
      <c r="U70" s="157">
        <f>SUM(U71:U77)</f>
        <v>26.099999999999998</v>
      </c>
      <c r="AD70" t="s">
        <v>120</v>
      </c>
    </row>
    <row r="71" spans="1:59" outlineLevel="1" x14ac:dyDescent="0.2">
      <c r="A71" s="146">
        <v>52</v>
      </c>
      <c r="B71" s="151" t="s">
        <v>189</v>
      </c>
      <c r="C71" s="168" t="s">
        <v>190</v>
      </c>
      <c r="D71" s="153" t="s">
        <v>121</v>
      </c>
      <c r="E71" s="177">
        <v>17.59</v>
      </c>
      <c r="F71" s="173"/>
      <c r="G71" s="239">
        <f>F71*E71</f>
        <v>0</v>
      </c>
      <c r="H71" s="159">
        <v>95.81</v>
      </c>
      <c r="I71" s="159">
        <f t="shared" ref="I71:I75" si="28">ROUND(E71*H71,2)</f>
        <v>1685.3</v>
      </c>
      <c r="J71" s="159">
        <v>130.69</v>
      </c>
      <c r="K71" s="159">
        <f t="shared" ref="K71:K75" si="29">ROUND(E71*J71,2)</f>
        <v>2298.84</v>
      </c>
      <c r="L71" s="159">
        <v>21</v>
      </c>
      <c r="M71" s="159">
        <f t="shared" ref="M71:M75" si="30">G71*(1+L71/100)</f>
        <v>0</v>
      </c>
      <c r="N71" s="154">
        <v>5.1399999999999996E-3</v>
      </c>
      <c r="O71" s="154">
        <f t="shared" ref="O71:O75" si="31">ROUND(E71*N71,5)</f>
        <v>9.0410000000000004E-2</v>
      </c>
      <c r="P71" s="154">
        <v>0</v>
      </c>
      <c r="Q71" s="154">
        <f t="shared" ref="Q71:Q75" si="32">ROUND(E71*P71,5)</f>
        <v>0</v>
      </c>
      <c r="R71" s="154"/>
      <c r="S71" s="154"/>
      <c r="T71" s="155">
        <v>0.3115</v>
      </c>
      <c r="U71" s="154">
        <f t="shared" ref="U71:U75" si="33">ROUND(E71*T71,2)</f>
        <v>5.48</v>
      </c>
      <c r="V71" s="145"/>
      <c r="W71" s="145"/>
      <c r="X71" s="145"/>
      <c r="Y71" s="145"/>
      <c r="Z71" s="145"/>
      <c r="AA71" s="145"/>
      <c r="AB71" s="145"/>
      <c r="AC71" s="145"/>
      <c r="AD71" s="145" t="s">
        <v>191</v>
      </c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</row>
    <row r="72" spans="1:59" ht="22.5" outlineLevel="1" x14ac:dyDescent="0.2">
      <c r="A72" s="146">
        <v>53</v>
      </c>
      <c r="B72" s="151" t="s">
        <v>192</v>
      </c>
      <c r="C72" s="168" t="s">
        <v>193</v>
      </c>
      <c r="D72" s="153" t="s">
        <v>121</v>
      </c>
      <c r="E72" s="177">
        <v>17.59</v>
      </c>
      <c r="F72" s="173"/>
      <c r="G72" s="239">
        <f t="shared" ref="G72:G78" si="34">F72*E72</f>
        <v>0</v>
      </c>
      <c r="H72" s="159">
        <v>43.39</v>
      </c>
      <c r="I72" s="159">
        <f t="shared" si="28"/>
        <v>763.23</v>
      </c>
      <c r="J72" s="159">
        <v>409.61</v>
      </c>
      <c r="K72" s="159">
        <f t="shared" si="29"/>
        <v>7205.04</v>
      </c>
      <c r="L72" s="159">
        <v>21</v>
      </c>
      <c r="M72" s="159">
        <f t="shared" si="30"/>
        <v>0</v>
      </c>
      <c r="N72" s="154">
        <v>3.2599999999999999E-3</v>
      </c>
      <c r="O72" s="154">
        <f t="shared" si="31"/>
        <v>5.7340000000000002E-2</v>
      </c>
      <c r="P72" s="154">
        <v>0</v>
      </c>
      <c r="Q72" s="154">
        <f t="shared" si="32"/>
        <v>0</v>
      </c>
      <c r="R72" s="154"/>
      <c r="S72" s="154"/>
      <c r="T72" s="155">
        <v>0.97799999999999998</v>
      </c>
      <c r="U72" s="154">
        <f t="shared" si="33"/>
        <v>17.2</v>
      </c>
      <c r="V72" s="145"/>
      <c r="W72" s="145"/>
      <c r="X72" s="145"/>
      <c r="Y72" s="145"/>
      <c r="Z72" s="145"/>
      <c r="AA72" s="145"/>
      <c r="AB72" s="145"/>
      <c r="AC72" s="145"/>
      <c r="AD72" s="145" t="s">
        <v>122</v>
      </c>
      <c r="AE72" s="145"/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</row>
    <row r="73" spans="1:59" outlineLevel="1" x14ac:dyDescent="0.2">
      <c r="A73" s="146">
        <v>54</v>
      </c>
      <c r="B73" s="151" t="s">
        <v>194</v>
      </c>
      <c r="C73" s="168" t="s">
        <v>195</v>
      </c>
      <c r="D73" s="153" t="s">
        <v>121</v>
      </c>
      <c r="E73" s="177">
        <v>8.7200000000000006</v>
      </c>
      <c r="F73" s="173"/>
      <c r="G73" s="239">
        <f t="shared" si="34"/>
        <v>0</v>
      </c>
      <c r="H73" s="159">
        <v>0</v>
      </c>
      <c r="I73" s="159">
        <f t="shared" si="28"/>
        <v>0</v>
      </c>
      <c r="J73" s="159">
        <v>69.5</v>
      </c>
      <c r="K73" s="159">
        <f t="shared" si="29"/>
        <v>606.04</v>
      </c>
      <c r="L73" s="159">
        <v>21</v>
      </c>
      <c r="M73" s="159">
        <f t="shared" si="30"/>
        <v>0</v>
      </c>
      <c r="N73" s="154">
        <v>0</v>
      </c>
      <c r="O73" s="154">
        <f t="shared" si="31"/>
        <v>0</v>
      </c>
      <c r="P73" s="154">
        <v>0</v>
      </c>
      <c r="Q73" s="154">
        <f t="shared" si="32"/>
        <v>0</v>
      </c>
      <c r="R73" s="154"/>
      <c r="S73" s="154"/>
      <c r="T73" s="155">
        <v>0.16600000000000001</v>
      </c>
      <c r="U73" s="154">
        <f t="shared" si="33"/>
        <v>1.45</v>
      </c>
      <c r="V73" s="145"/>
      <c r="W73" s="145"/>
      <c r="X73" s="145"/>
      <c r="Y73" s="145"/>
      <c r="Z73" s="145"/>
      <c r="AA73" s="145"/>
      <c r="AB73" s="145"/>
      <c r="AC73" s="145"/>
      <c r="AD73" s="145" t="s">
        <v>122</v>
      </c>
      <c r="AE73" s="145"/>
      <c r="AF73" s="145"/>
      <c r="AG73" s="145"/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</row>
    <row r="74" spans="1:59" outlineLevel="1" x14ac:dyDescent="0.2">
      <c r="A74" s="146">
        <v>55</v>
      </c>
      <c r="B74" s="151" t="s">
        <v>196</v>
      </c>
      <c r="C74" s="168" t="s">
        <v>197</v>
      </c>
      <c r="D74" s="153" t="s">
        <v>155</v>
      </c>
      <c r="E74" s="177">
        <v>15.2</v>
      </c>
      <c r="F74" s="173"/>
      <c r="G74" s="239">
        <f t="shared" si="34"/>
        <v>0</v>
      </c>
      <c r="H74" s="159">
        <v>16.2</v>
      </c>
      <c r="I74" s="159">
        <f t="shared" si="28"/>
        <v>246.24</v>
      </c>
      <c r="J74" s="159">
        <v>29.000000000000004</v>
      </c>
      <c r="K74" s="159">
        <f t="shared" si="29"/>
        <v>440.8</v>
      </c>
      <c r="L74" s="159">
        <v>21</v>
      </c>
      <c r="M74" s="159">
        <f t="shared" si="30"/>
        <v>0</v>
      </c>
      <c r="N74" s="154">
        <v>4.0000000000000003E-5</v>
      </c>
      <c r="O74" s="154">
        <f t="shared" si="31"/>
        <v>6.0999999999999997E-4</v>
      </c>
      <c r="P74" s="154">
        <v>0</v>
      </c>
      <c r="Q74" s="154">
        <f t="shared" si="32"/>
        <v>0</v>
      </c>
      <c r="R74" s="154"/>
      <c r="S74" s="154"/>
      <c r="T74" s="155">
        <v>7.0000000000000007E-2</v>
      </c>
      <c r="U74" s="154">
        <f t="shared" si="33"/>
        <v>1.06</v>
      </c>
      <c r="V74" s="145"/>
      <c r="W74" s="145"/>
      <c r="X74" s="145"/>
      <c r="Y74" s="145"/>
      <c r="Z74" s="145"/>
      <c r="AA74" s="145"/>
      <c r="AB74" s="145"/>
      <c r="AC74" s="145"/>
      <c r="AD74" s="145" t="s">
        <v>122</v>
      </c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45"/>
      <c r="BG74" s="145"/>
    </row>
    <row r="75" spans="1:59" outlineLevel="1" x14ac:dyDescent="0.2">
      <c r="A75" s="146">
        <v>56</v>
      </c>
      <c r="B75" s="151" t="s">
        <v>198</v>
      </c>
      <c r="C75" s="168" t="s">
        <v>199</v>
      </c>
      <c r="D75" s="153" t="s">
        <v>121</v>
      </c>
      <c r="E75" s="177">
        <v>18.22</v>
      </c>
      <c r="F75" s="173"/>
      <c r="G75" s="239">
        <f t="shared" si="34"/>
        <v>0</v>
      </c>
      <c r="H75" s="159">
        <v>20.65</v>
      </c>
      <c r="I75" s="159">
        <f t="shared" si="28"/>
        <v>376.24</v>
      </c>
      <c r="J75" s="159">
        <v>20.950000000000003</v>
      </c>
      <c r="K75" s="159">
        <f t="shared" si="29"/>
        <v>381.71</v>
      </c>
      <c r="L75" s="159">
        <v>21</v>
      </c>
      <c r="M75" s="159">
        <f t="shared" si="30"/>
        <v>0</v>
      </c>
      <c r="N75" s="154">
        <v>2.1000000000000001E-4</v>
      </c>
      <c r="O75" s="154">
        <f t="shared" si="31"/>
        <v>3.8300000000000001E-3</v>
      </c>
      <c r="P75" s="154">
        <v>0</v>
      </c>
      <c r="Q75" s="154">
        <f t="shared" si="32"/>
        <v>0</v>
      </c>
      <c r="R75" s="154"/>
      <c r="S75" s="154"/>
      <c r="T75" s="155">
        <v>0.05</v>
      </c>
      <c r="U75" s="154">
        <f t="shared" si="33"/>
        <v>0.91</v>
      </c>
      <c r="V75" s="145"/>
      <c r="W75" s="145"/>
      <c r="X75" s="145"/>
      <c r="Y75" s="145"/>
      <c r="Z75" s="145"/>
      <c r="AA75" s="145"/>
      <c r="AB75" s="145"/>
      <c r="AC75" s="145"/>
      <c r="AD75" s="145" t="s">
        <v>122</v>
      </c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45"/>
      <c r="BB75" s="145"/>
      <c r="BC75" s="145"/>
      <c r="BD75" s="145"/>
      <c r="BE75" s="145"/>
      <c r="BF75" s="145"/>
      <c r="BG75" s="145"/>
    </row>
    <row r="76" spans="1:59" outlineLevel="1" x14ac:dyDescent="0.2">
      <c r="A76" s="146">
        <v>57</v>
      </c>
      <c r="B76" s="151" t="s">
        <v>200</v>
      </c>
      <c r="C76" s="168" t="s">
        <v>201</v>
      </c>
      <c r="D76" s="153" t="s">
        <v>155</v>
      </c>
      <c r="E76" s="177">
        <v>15.2</v>
      </c>
      <c r="F76" s="173"/>
      <c r="G76" s="239">
        <f t="shared" si="34"/>
        <v>0</v>
      </c>
      <c r="H76" s="159"/>
      <c r="I76" s="159"/>
      <c r="J76" s="159"/>
      <c r="K76" s="159"/>
      <c r="L76" s="159"/>
      <c r="M76" s="159"/>
      <c r="N76" s="154"/>
      <c r="O76" s="154"/>
      <c r="P76" s="154"/>
      <c r="Q76" s="154"/>
      <c r="R76" s="154"/>
      <c r="S76" s="154"/>
      <c r="T76" s="155"/>
      <c r="U76" s="154"/>
      <c r="V76" s="145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</row>
    <row r="77" spans="1:59" outlineLevel="1" x14ac:dyDescent="0.2">
      <c r="A77" s="146">
        <v>58</v>
      </c>
      <c r="B77" s="151" t="s">
        <v>29</v>
      </c>
      <c r="C77" s="168" t="s">
        <v>226</v>
      </c>
      <c r="D77" s="153" t="s">
        <v>121</v>
      </c>
      <c r="E77" s="177">
        <v>20</v>
      </c>
      <c r="F77" s="173"/>
      <c r="G77" s="239">
        <f t="shared" si="34"/>
        <v>0</v>
      </c>
      <c r="H77" s="159">
        <v>0</v>
      </c>
      <c r="I77" s="159">
        <f>ROUND(E77*H77,2)</f>
        <v>0</v>
      </c>
      <c r="J77" s="159">
        <v>6.3</v>
      </c>
      <c r="K77" s="159">
        <f>ROUND(E77*J77,2)</f>
        <v>126</v>
      </c>
      <c r="L77" s="159">
        <v>21</v>
      </c>
      <c r="M77" s="159">
        <f>G77*(1+L77/100)</f>
        <v>0</v>
      </c>
      <c r="N77" s="154">
        <v>0</v>
      </c>
      <c r="O77" s="154">
        <f>ROUND(E77*N77,5)</f>
        <v>0</v>
      </c>
      <c r="P77" s="154">
        <v>0</v>
      </c>
      <c r="Q77" s="154">
        <f>ROUND(E77*P77,5)</f>
        <v>0</v>
      </c>
      <c r="R77" s="154"/>
      <c r="S77" s="154"/>
      <c r="T77" s="155">
        <v>0</v>
      </c>
      <c r="U77" s="154">
        <f>ROUND(E77*T77,2)</f>
        <v>0</v>
      </c>
      <c r="V77" s="145"/>
      <c r="W77" s="145"/>
      <c r="X77" s="145"/>
      <c r="Y77" s="145"/>
      <c r="Z77" s="145"/>
      <c r="AA77" s="145"/>
      <c r="AB77" s="145"/>
      <c r="AC77" s="145"/>
      <c r="AD77" s="145" t="s">
        <v>122</v>
      </c>
      <c r="AE77" s="145"/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</row>
    <row r="78" spans="1:59" outlineLevel="1" x14ac:dyDescent="0.2">
      <c r="A78" s="146">
        <v>59</v>
      </c>
      <c r="B78" s="151" t="s">
        <v>202</v>
      </c>
      <c r="C78" s="168" t="s">
        <v>203</v>
      </c>
      <c r="D78" s="153" t="s">
        <v>0</v>
      </c>
      <c r="E78" s="177">
        <v>228.14</v>
      </c>
      <c r="F78" s="173"/>
      <c r="G78" s="239">
        <f t="shared" si="34"/>
        <v>0</v>
      </c>
      <c r="H78" s="159"/>
      <c r="I78" s="159"/>
      <c r="J78" s="159"/>
      <c r="K78" s="159"/>
      <c r="L78" s="159"/>
      <c r="M78" s="159"/>
      <c r="N78" s="154"/>
      <c r="O78" s="154"/>
      <c r="P78" s="154"/>
      <c r="Q78" s="154"/>
      <c r="R78" s="154"/>
      <c r="S78" s="154"/>
      <c r="T78" s="155"/>
      <c r="U78" s="154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</row>
    <row r="79" spans="1:59" x14ac:dyDescent="0.2">
      <c r="A79" s="147" t="s">
        <v>119</v>
      </c>
      <c r="B79" s="152" t="s">
        <v>80</v>
      </c>
      <c r="C79" s="169" t="s">
        <v>81</v>
      </c>
      <c r="D79" s="156"/>
      <c r="E79" s="160"/>
      <c r="F79" s="174"/>
      <c r="G79" s="180">
        <f>SUMIF(AD80:AD84,"&lt;&gt;NOR",G80:G84)</f>
        <v>0</v>
      </c>
      <c r="H79" s="160"/>
      <c r="I79" s="160">
        <f>SUM(I80:I84)</f>
        <v>13855.32</v>
      </c>
      <c r="J79" s="160"/>
      <c r="K79" s="160">
        <f>SUM(K80:K84)</f>
        <v>39821.619999999995</v>
      </c>
      <c r="L79" s="160"/>
      <c r="M79" s="160">
        <f>SUM(M80:M84)</f>
        <v>0</v>
      </c>
      <c r="N79" s="157"/>
      <c r="O79" s="157">
        <f>SUM(O80:O84)</f>
        <v>1.6330000000000001E-2</v>
      </c>
      <c r="P79" s="157"/>
      <c r="Q79" s="157">
        <f>SUM(Q80:Q84)</f>
        <v>0</v>
      </c>
      <c r="R79" s="157"/>
      <c r="S79" s="157"/>
      <c r="T79" s="158"/>
      <c r="U79" s="157">
        <f>SUM(U80:U84)</f>
        <v>83.72</v>
      </c>
      <c r="AD79" t="s">
        <v>120</v>
      </c>
    </row>
    <row r="80" spans="1:59" outlineLevel="1" x14ac:dyDescent="0.2">
      <c r="A80" s="146">
        <v>60</v>
      </c>
      <c r="B80" s="151" t="s">
        <v>204</v>
      </c>
      <c r="C80" s="168" t="s">
        <v>205</v>
      </c>
      <c r="D80" s="153" t="s">
        <v>155</v>
      </c>
      <c r="E80" s="177">
        <v>32.64</v>
      </c>
      <c r="F80" s="173"/>
      <c r="G80" s="239">
        <f>F80*E80</f>
        <v>0</v>
      </c>
      <c r="H80" s="159">
        <v>318.93</v>
      </c>
      <c r="I80" s="159">
        <f>ROUND(E80*H80,2)</f>
        <v>10409.879999999999</v>
      </c>
      <c r="J80" s="159">
        <v>286.07</v>
      </c>
      <c r="K80" s="159">
        <f>ROUND(E80*J80,2)</f>
        <v>9337.32</v>
      </c>
      <c r="L80" s="159">
        <v>21</v>
      </c>
      <c r="M80" s="159">
        <f>G80*(1+L80/100)</f>
        <v>0</v>
      </c>
      <c r="N80" s="154">
        <v>4.8999999999999998E-4</v>
      </c>
      <c r="O80" s="154">
        <f>ROUND(E80*N80,5)</f>
        <v>1.5990000000000001E-2</v>
      </c>
      <c r="P80" s="154">
        <v>0</v>
      </c>
      <c r="Q80" s="154">
        <f>ROUND(E80*P80,5)</f>
        <v>0</v>
      </c>
      <c r="R80" s="154"/>
      <c r="S80" s="154"/>
      <c r="T80" s="155">
        <v>0.72499999999999998</v>
      </c>
      <c r="U80" s="154">
        <f>ROUND(E80*T80,2)</f>
        <v>23.66</v>
      </c>
      <c r="V80" s="145"/>
      <c r="W80" s="145"/>
      <c r="X80" s="145"/>
      <c r="Y80" s="145"/>
      <c r="Z80" s="145"/>
      <c r="AA80" s="145"/>
      <c r="AB80" s="145"/>
      <c r="AC80" s="145"/>
      <c r="AD80" s="145" t="s">
        <v>122</v>
      </c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</row>
    <row r="81" spans="1:59" outlineLevel="1" x14ac:dyDescent="0.2">
      <c r="A81" s="146">
        <v>61</v>
      </c>
      <c r="B81" s="151" t="s">
        <v>281</v>
      </c>
      <c r="C81" s="168" t="s">
        <v>282</v>
      </c>
      <c r="D81" s="153" t="s">
        <v>121</v>
      </c>
      <c r="E81" s="177">
        <v>41.19</v>
      </c>
      <c r="F81" s="173"/>
      <c r="G81" s="239">
        <f t="shared" ref="G81:G84" si="35">F81*E81</f>
        <v>0</v>
      </c>
      <c r="H81" s="159">
        <v>23.08</v>
      </c>
      <c r="I81" s="159">
        <f>ROUND(E81*H81,2)</f>
        <v>950.67</v>
      </c>
      <c r="J81" s="159">
        <v>49.72</v>
      </c>
      <c r="K81" s="159">
        <f>ROUND(E81*J81,2)</f>
        <v>2047.97</v>
      </c>
      <c r="L81" s="159">
        <v>21</v>
      </c>
      <c r="M81" s="159">
        <f>G81*(1+L81/100)</f>
        <v>0</v>
      </c>
      <c r="N81" s="154">
        <v>0</v>
      </c>
      <c r="O81" s="154">
        <f>ROUND(E81*N81,5)</f>
        <v>0</v>
      </c>
      <c r="P81" s="154">
        <v>0</v>
      </c>
      <c r="Q81" s="154">
        <f>ROUND(E81*P81,5)</f>
        <v>0</v>
      </c>
      <c r="R81" s="154"/>
      <c r="S81" s="154"/>
      <c r="T81" s="155">
        <v>0.12</v>
      </c>
      <c r="U81" s="154">
        <f>ROUND(E81*T81,2)</f>
        <v>4.9400000000000004</v>
      </c>
      <c r="V81" s="145"/>
      <c r="W81" s="145"/>
      <c r="X81" s="145"/>
      <c r="Y81" s="145"/>
      <c r="Z81" s="145"/>
      <c r="AA81" s="145"/>
      <c r="AB81" s="145"/>
      <c r="AC81" s="145"/>
      <c r="AD81" s="145" t="s">
        <v>122</v>
      </c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</row>
    <row r="82" spans="1:59" outlineLevel="1" x14ac:dyDescent="0.2">
      <c r="A82" s="146">
        <v>62</v>
      </c>
      <c r="B82" s="151" t="s">
        <v>204</v>
      </c>
      <c r="C82" s="168" t="s">
        <v>205</v>
      </c>
      <c r="D82" s="153" t="s">
        <v>155</v>
      </c>
      <c r="E82" s="177">
        <v>33.799999999999997</v>
      </c>
      <c r="F82" s="173"/>
      <c r="G82" s="239">
        <f t="shared" si="35"/>
        <v>0</v>
      </c>
      <c r="H82" s="159">
        <v>18.18</v>
      </c>
      <c r="I82" s="159">
        <f>ROUND(E82*H82,2)</f>
        <v>614.48</v>
      </c>
      <c r="J82" s="159">
        <v>175.32</v>
      </c>
      <c r="K82" s="159">
        <f>ROUND(E82*J82,2)</f>
        <v>5925.82</v>
      </c>
      <c r="L82" s="159">
        <v>21</v>
      </c>
      <c r="M82" s="159">
        <f>G82*(1+L82/100)</f>
        <v>0</v>
      </c>
      <c r="N82" s="154">
        <v>1.0000000000000001E-5</v>
      </c>
      <c r="O82" s="154">
        <f>ROUND(E82*N82,5)</f>
        <v>3.4000000000000002E-4</v>
      </c>
      <c r="P82" s="154">
        <v>0</v>
      </c>
      <c r="Q82" s="154">
        <f>ROUND(E82*P82,5)</f>
        <v>0</v>
      </c>
      <c r="R82" s="154"/>
      <c r="S82" s="154"/>
      <c r="T82" s="155">
        <v>0.34</v>
      </c>
      <c r="U82" s="154">
        <f>ROUND(E82*T82,2)</f>
        <v>11.49</v>
      </c>
      <c r="V82" s="145"/>
      <c r="W82" s="145"/>
      <c r="X82" s="145"/>
      <c r="Y82" s="145"/>
      <c r="Z82" s="145"/>
      <c r="AA82" s="145"/>
      <c r="AB82" s="145"/>
      <c r="AC82" s="145"/>
      <c r="AD82" s="145" t="s">
        <v>122</v>
      </c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</row>
    <row r="83" spans="1:59" outlineLevel="1" x14ac:dyDescent="0.2">
      <c r="A83" s="146">
        <v>63</v>
      </c>
      <c r="B83" s="151" t="s">
        <v>29</v>
      </c>
      <c r="C83" s="168" t="s">
        <v>230</v>
      </c>
      <c r="D83" s="153" t="s">
        <v>121</v>
      </c>
      <c r="E83" s="177">
        <v>46</v>
      </c>
      <c r="F83" s="173"/>
      <c r="G83" s="239">
        <f t="shared" si="35"/>
        <v>0</v>
      </c>
      <c r="H83" s="159">
        <v>5.0199999999999996</v>
      </c>
      <c r="I83" s="159">
        <f>ROUND(E83*H83,2)</f>
        <v>230.92</v>
      </c>
      <c r="J83" s="159">
        <v>77.38000000000001</v>
      </c>
      <c r="K83" s="159">
        <f>ROUND(E83*J83,2)</f>
        <v>3559.48</v>
      </c>
      <c r="L83" s="159">
        <v>21</v>
      </c>
      <c r="M83" s="159">
        <f>G83*(1+L83/100)</f>
        <v>0</v>
      </c>
      <c r="N83" s="154">
        <v>0</v>
      </c>
      <c r="O83" s="154">
        <f>ROUND(E83*N83,5)</f>
        <v>0</v>
      </c>
      <c r="P83" s="154">
        <v>0</v>
      </c>
      <c r="Q83" s="154">
        <f>ROUND(E83*P83,5)</f>
        <v>0</v>
      </c>
      <c r="R83" s="154"/>
      <c r="S83" s="154"/>
      <c r="T83" s="155">
        <v>0.15</v>
      </c>
      <c r="U83" s="154">
        <f>ROUND(E83*T83,2)</f>
        <v>6.9</v>
      </c>
      <c r="V83" s="145"/>
      <c r="W83" s="145"/>
      <c r="X83" s="145"/>
      <c r="Y83" s="145"/>
      <c r="Z83" s="145"/>
      <c r="AA83" s="145"/>
      <c r="AB83" s="145"/>
      <c r="AC83" s="145"/>
      <c r="AD83" s="145" t="s">
        <v>122</v>
      </c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</row>
    <row r="84" spans="1:59" outlineLevel="1" x14ac:dyDescent="0.2">
      <c r="A84" s="146">
        <v>64</v>
      </c>
      <c r="B84" s="151" t="s">
        <v>206</v>
      </c>
      <c r="C84" s="168" t="s">
        <v>207</v>
      </c>
      <c r="D84" s="153" t="s">
        <v>0</v>
      </c>
      <c r="E84" s="177">
        <v>333.88</v>
      </c>
      <c r="F84" s="173"/>
      <c r="G84" s="239">
        <f t="shared" si="35"/>
        <v>0</v>
      </c>
      <c r="H84" s="159">
        <v>4.9400000000000004</v>
      </c>
      <c r="I84" s="159">
        <f>ROUND(E84*H84,2)</f>
        <v>1649.37</v>
      </c>
      <c r="J84" s="159">
        <v>56.760000000000005</v>
      </c>
      <c r="K84" s="159">
        <f>ROUND(E84*J84,2)</f>
        <v>18951.03</v>
      </c>
      <c r="L84" s="159">
        <v>21</v>
      </c>
      <c r="M84" s="159">
        <f>G84*(1+L84/100)</f>
        <v>0</v>
      </c>
      <c r="N84" s="154">
        <v>0</v>
      </c>
      <c r="O84" s="154">
        <f>ROUND(E84*N84,5)</f>
        <v>0</v>
      </c>
      <c r="P84" s="154">
        <v>0</v>
      </c>
      <c r="Q84" s="154">
        <f>ROUND(E84*P84,5)</f>
        <v>0</v>
      </c>
      <c r="R84" s="154"/>
      <c r="S84" s="154"/>
      <c r="T84" s="155">
        <v>0.11</v>
      </c>
      <c r="U84" s="154">
        <f>ROUND(E84*T84,2)</f>
        <v>36.729999999999997</v>
      </c>
      <c r="V84" s="145"/>
      <c r="W84" s="145"/>
      <c r="X84" s="145"/>
      <c r="Y84" s="145"/>
      <c r="Z84" s="145"/>
      <c r="AA84" s="145"/>
      <c r="AB84" s="145"/>
      <c r="AC84" s="145"/>
      <c r="AD84" s="145" t="s">
        <v>122</v>
      </c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</row>
    <row r="85" spans="1:59" x14ac:dyDescent="0.2">
      <c r="A85" s="147" t="s">
        <v>119</v>
      </c>
      <c r="B85" s="152" t="s">
        <v>82</v>
      </c>
      <c r="C85" s="169" t="s">
        <v>83</v>
      </c>
      <c r="D85" s="156"/>
      <c r="E85" s="160"/>
      <c r="F85" s="174"/>
      <c r="G85" s="180">
        <f>SUMIF(AD86:AD87,"&lt;&gt;NOR",G86:G87)</f>
        <v>0</v>
      </c>
      <c r="H85" s="160"/>
      <c r="I85" s="160">
        <f>SUM(I86:I87)</f>
        <v>0</v>
      </c>
      <c r="J85" s="160"/>
      <c r="K85" s="160">
        <f>SUM(K86:K87)</f>
        <v>4190.9799999999996</v>
      </c>
      <c r="L85" s="160"/>
      <c r="M85" s="160">
        <f>SUM(M86:M87)</f>
        <v>0</v>
      </c>
      <c r="N85" s="157"/>
      <c r="O85" s="157">
        <f>SUM(O86:O87)</f>
        <v>0</v>
      </c>
      <c r="P85" s="157"/>
      <c r="Q85" s="157">
        <f>SUM(Q86:Q87)</f>
        <v>4.9590000000000002E-2</v>
      </c>
      <c r="R85" s="157"/>
      <c r="S85" s="157"/>
      <c r="T85" s="158"/>
      <c r="U85" s="157">
        <f>SUM(U86:U87)</f>
        <v>12.65</v>
      </c>
      <c r="AD85" t="s">
        <v>120</v>
      </c>
    </row>
    <row r="86" spans="1:59" outlineLevel="1" x14ac:dyDescent="0.2">
      <c r="A86" s="146">
        <v>65</v>
      </c>
      <c r="B86" s="151" t="s">
        <v>208</v>
      </c>
      <c r="C86" s="168" t="s">
        <v>209</v>
      </c>
      <c r="D86" s="153" t="s">
        <v>121</v>
      </c>
      <c r="E86" s="177">
        <v>49.59</v>
      </c>
      <c r="F86" s="173"/>
      <c r="G86" s="239">
        <f>F86*E86</f>
        <v>0</v>
      </c>
      <c r="H86" s="159">
        <v>0</v>
      </c>
      <c r="I86" s="159">
        <f>ROUND(E86*H86,2)</f>
        <v>0</v>
      </c>
      <c r="J86" s="159">
        <v>84.5</v>
      </c>
      <c r="K86" s="159">
        <f>ROUND(E86*J86,2)</f>
        <v>4190.3599999999997</v>
      </c>
      <c r="L86" s="159">
        <v>21</v>
      </c>
      <c r="M86" s="159">
        <f>G86*(1+L86/100)</f>
        <v>0</v>
      </c>
      <c r="N86" s="154">
        <v>0</v>
      </c>
      <c r="O86" s="154">
        <f>ROUND(E86*N86,5)</f>
        <v>0</v>
      </c>
      <c r="P86" s="154">
        <v>1E-3</v>
      </c>
      <c r="Q86" s="154">
        <f>ROUND(E86*P86,5)</f>
        <v>4.9590000000000002E-2</v>
      </c>
      <c r="R86" s="154"/>
      <c r="S86" s="154"/>
      <c r="T86" s="155">
        <v>0.255</v>
      </c>
      <c r="U86" s="154">
        <f>ROUND(E86*T86,2)</f>
        <v>12.65</v>
      </c>
      <c r="V86" s="145"/>
      <c r="W86" s="145"/>
      <c r="X86" s="145"/>
      <c r="Y86" s="145"/>
      <c r="Z86" s="145"/>
      <c r="AA86" s="145"/>
      <c r="AB86" s="145"/>
      <c r="AC86" s="145"/>
      <c r="AD86" s="145" t="s">
        <v>122</v>
      </c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</row>
    <row r="87" spans="1:59" outlineLevel="1" x14ac:dyDescent="0.2">
      <c r="A87" s="146">
        <v>66</v>
      </c>
      <c r="B87" s="151" t="s">
        <v>210</v>
      </c>
      <c r="C87" s="168" t="s">
        <v>211</v>
      </c>
      <c r="D87" s="153" t="s">
        <v>0</v>
      </c>
      <c r="E87" s="177">
        <v>0.79</v>
      </c>
      <c r="F87" s="173"/>
      <c r="G87" s="239">
        <f>F87*E87</f>
        <v>0</v>
      </c>
      <c r="H87" s="159">
        <v>0</v>
      </c>
      <c r="I87" s="159">
        <f>ROUND(E87*H87,2)</f>
        <v>0</v>
      </c>
      <c r="J87" s="159">
        <v>0.79</v>
      </c>
      <c r="K87" s="159">
        <f>ROUND(E87*J87,2)</f>
        <v>0.62</v>
      </c>
      <c r="L87" s="159">
        <v>21</v>
      </c>
      <c r="M87" s="159">
        <f>G87*(1+L87/100)</f>
        <v>0</v>
      </c>
      <c r="N87" s="154">
        <v>0</v>
      </c>
      <c r="O87" s="154">
        <f>ROUND(E87*N87,5)</f>
        <v>0</v>
      </c>
      <c r="P87" s="154">
        <v>0</v>
      </c>
      <c r="Q87" s="154">
        <f>ROUND(E87*P87,5)</f>
        <v>0</v>
      </c>
      <c r="R87" s="154"/>
      <c r="S87" s="154"/>
      <c r="T87" s="155">
        <v>0</v>
      </c>
      <c r="U87" s="154">
        <f>ROUND(E87*T87,2)</f>
        <v>0</v>
      </c>
      <c r="V87" s="145"/>
      <c r="W87" s="145"/>
      <c r="X87" s="145"/>
      <c r="Y87" s="145"/>
      <c r="Z87" s="145"/>
      <c r="AA87" s="145"/>
      <c r="AB87" s="145"/>
      <c r="AC87" s="145"/>
      <c r="AD87" s="145" t="s">
        <v>122</v>
      </c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</row>
    <row r="88" spans="1:59" x14ac:dyDescent="0.2">
      <c r="A88" s="147" t="s">
        <v>119</v>
      </c>
      <c r="B88" s="152" t="s">
        <v>84</v>
      </c>
      <c r="C88" s="169" t="s">
        <v>85</v>
      </c>
      <c r="D88" s="156"/>
      <c r="E88" s="160"/>
      <c r="F88" s="174"/>
      <c r="G88" s="180">
        <f>SUMIF(AD89:AD93,"&lt;&gt;NOR",G89:G93)</f>
        <v>0</v>
      </c>
      <c r="H88" s="160"/>
      <c r="I88" s="160">
        <f>SUM(I89:I89)</f>
        <v>4732.32</v>
      </c>
      <c r="J88" s="160"/>
      <c r="K88" s="160">
        <f>SUM(K89:K89)</f>
        <v>9631.14</v>
      </c>
      <c r="L88" s="160"/>
      <c r="M88" s="160">
        <f>SUM(M89:M89)</f>
        <v>0</v>
      </c>
      <c r="N88" s="157"/>
      <c r="O88" s="157">
        <f>SUM(O89:O89)</f>
        <v>9.9809999999999996E-2</v>
      </c>
      <c r="P88" s="157"/>
      <c r="Q88" s="157">
        <f>SUM(Q89:Q89)</f>
        <v>0</v>
      </c>
      <c r="R88" s="157"/>
      <c r="S88" s="157"/>
      <c r="T88" s="158"/>
      <c r="U88" s="157">
        <f>SUM(U89:U89)</f>
        <v>22.83</v>
      </c>
      <c r="AD88" t="s">
        <v>120</v>
      </c>
    </row>
    <row r="89" spans="1:59" ht="22.5" outlineLevel="1" x14ac:dyDescent="0.2">
      <c r="A89" s="146">
        <v>67</v>
      </c>
      <c r="B89" s="151" t="s">
        <v>212</v>
      </c>
      <c r="C89" s="168" t="s">
        <v>213</v>
      </c>
      <c r="D89" s="153" t="s">
        <v>121</v>
      </c>
      <c r="E89" s="177">
        <v>23.82</v>
      </c>
      <c r="F89" s="173"/>
      <c r="G89" s="239">
        <f>F89*E89</f>
        <v>0</v>
      </c>
      <c r="H89" s="159">
        <v>198.67</v>
      </c>
      <c r="I89" s="159">
        <f>ROUND(E89*H89,2)</f>
        <v>4732.32</v>
      </c>
      <c r="J89" s="159">
        <v>404.33000000000004</v>
      </c>
      <c r="K89" s="159">
        <f>ROUND(E89*J89,2)</f>
        <v>9631.14</v>
      </c>
      <c r="L89" s="159">
        <v>21</v>
      </c>
      <c r="M89" s="159">
        <f>G89*(1+L89/100)</f>
        <v>0</v>
      </c>
      <c r="N89" s="154">
        <v>4.1900000000000001E-3</v>
      </c>
      <c r="O89" s="154">
        <f>ROUND(E89*N89,5)</f>
        <v>9.9809999999999996E-2</v>
      </c>
      <c r="P89" s="154">
        <v>0</v>
      </c>
      <c r="Q89" s="154">
        <f>ROUND(E89*P89,5)</f>
        <v>0</v>
      </c>
      <c r="R89" s="154"/>
      <c r="S89" s="154"/>
      <c r="T89" s="155">
        <v>0.95840000000000003</v>
      </c>
      <c r="U89" s="154">
        <f>ROUND(E89*T89,2)</f>
        <v>22.83</v>
      </c>
      <c r="V89" s="145"/>
      <c r="W89" s="145"/>
      <c r="X89" s="145"/>
      <c r="Y89" s="145"/>
      <c r="Z89" s="145"/>
      <c r="AA89" s="145"/>
      <c r="AB89" s="145"/>
      <c r="AC89" s="145"/>
      <c r="AD89" s="145" t="s">
        <v>122</v>
      </c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</row>
    <row r="90" spans="1:59" outlineLevel="1" x14ac:dyDescent="0.2">
      <c r="A90" s="146">
        <v>68</v>
      </c>
      <c r="B90" s="151" t="s">
        <v>283</v>
      </c>
      <c r="C90" s="168" t="s">
        <v>284</v>
      </c>
      <c r="D90" s="153" t="s">
        <v>121</v>
      </c>
      <c r="E90" s="177">
        <v>23.82</v>
      </c>
      <c r="F90" s="173"/>
      <c r="G90" s="239">
        <f t="shared" ref="G90:G93" si="36">F90*E90</f>
        <v>0</v>
      </c>
      <c r="H90" s="159"/>
      <c r="I90" s="159"/>
      <c r="J90" s="159"/>
      <c r="K90" s="159"/>
      <c r="L90" s="159"/>
      <c r="M90" s="159"/>
      <c r="N90" s="154"/>
      <c r="O90" s="154"/>
      <c r="P90" s="154"/>
      <c r="Q90" s="154"/>
      <c r="R90" s="154"/>
      <c r="S90" s="154"/>
      <c r="T90" s="155"/>
      <c r="U90" s="154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</row>
    <row r="91" spans="1:59" ht="22.5" outlineLevel="1" x14ac:dyDescent="0.2">
      <c r="A91" s="146">
        <v>69</v>
      </c>
      <c r="B91" s="151" t="s">
        <v>285</v>
      </c>
      <c r="C91" s="168" t="s">
        <v>286</v>
      </c>
      <c r="D91" s="153" t="s">
        <v>155</v>
      </c>
      <c r="E91" s="177">
        <v>4</v>
      </c>
      <c r="F91" s="173"/>
      <c r="G91" s="239">
        <f t="shared" si="36"/>
        <v>0</v>
      </c>
      <c r="H91" s="159"/>
      <c r="I91" s="159"/>
      <c r="J91" s="159"/>
      <c r="K91" s="159"/>
      <c r="L91" s="159"/>
      <c r="M91" s="159"/>
      <c r="N91" s="154"/>
      <c r="O91" s="154"/>
      <c r="P91" s="154"/>
      <c r="Q91" s="154"/>
      <c r="R91" s="154"/>
      <c r="S91" s="154"/>
      <c r="T91" s="155"/>
      <c r="U91" s="154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</row>
    <row r="92" spans="1:59" outlineLevel="1" x14ac:dyDescent="0.2">
      <c r="A92" s="146">
        <v>70</v>
      </c>
      <c r="B92" s="151" t="s">
        <v>29</v>
      </c>
      <c r="C92" s="168" t="s">
        <v>287</v>
      </c>
      <c r="D92" s="153" t="s">
        <v>121</v>
      </c>
      <c r="E92" s="177">
        <v>26</v>
      </c>
      <c r="F92" s="173"/>
      <c r="G92" s="239">
        <f t="shared" si="36"/>
        <v>0</v>
      </c>
      <c r="H92" s="159"/>
      <c r="I92" s="159"/>
      <c r="J92" s="159"/>
      <c r="K92" s="159"/>
      <c r="L92" s="159"/>
      <c r="M92" s="159"/>
      <c r="N92" s="154"/>
      <c r="O92" s="154"/>
      <c r="P92" s="154"/>
      <c r="Q92" s="154"/>
      <c r="R92" s="154"/>
      <c r="S92" s="154"/>
      <c r="T92" s="155"/>
      <c r="U92" s="154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</row>
    <row r="93" spans="1:59" outlineLevel="1" x14ac:dyDescent="0.2">
      <c r="A93" s="146">
        <v>71</v>
      </c>
      <c r="B93" s="151" t="s">
        <v>288</v>
      </c>
      <c r="C93" s="168" t="s">
        <v>289</v>
      </c>
      <c r="D93" s="153" t="s">
        <v>121</v>
      </c>
      <c r="E93" s="177">
        <v>23.82</v>
      </c>
      <c r="F93" s="173"/>
      <c r="G93" s="239">
        <f t="shared" si="36"/>
        <v>0</v>
      </c>
      <c r="H93" s="159"/>
      <c r="I93" s="159"/>
      <c r="J93" s="159"/>
      <c r="K93" s="159"/>
      <c r="L93" s="159"/>
      <c r="M93" s="159"/>
      <c r="N93" s="154"/>
      <c r="O93" s="154"/>
      <c r="P93" s="154"/>
      <c r="Q93" s="154"/>
      <c r="R93" s="154"/>
      <c r="S93" s="154"/>
      <c r="T93" s="155"/>
      <c r="U93" s="154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</row>
    <row r="94" spans="1:59" x14ac:dyDescent="0.2">
      <c r="A94" s="147" t="s">
        <v>119</v>
      </c>
      <c r="B94" s="152" t="s">
        <v>86</v>
      </c>
      <c r="C94" s="169" t="s">
        <v>87</v>
      </c>
      <c r="D94" s="156"/>
      <c r="E94" s="160"/>
      <c r="F94" s="174"/>
      <c r="G94" s="180">
        <f>SUMIF(AD95:AD96,"&lt;&gt;NOR",G95:G96)</f>
        <v>0</v>
      </c>
      <c r="H94" s="160"/>
      <c r="I94" s="160">
        <f>SUM(I95:I96)</f>
        <v>177.66</v>
      </c>
      <c r="J94" s="160"/>
      <c r="K94" s="160">
        <f>SUM(K95:K96)</f>
        <v>2704.59</v>
      </c>
      <c r="L94" s="160"/>
      <c r="M94" s="160">
        <f>SUM(M95:M96)</f>
        <v>0</v>
      </c>
      <c r="N94" s="157"/>
      <c r="O94" s="157">
        <f>SUM(O95:O96)</f>
        <v>2.8300000000000001E-3</v>
      </c>
      <c r="P94" s="157"/>
      <c r="Q94" s="157">
        <f>SUM(Q95:Q96)</f>
        <v>0</v>
      </c>
      <c r="R94" s="157"/>
      <c r="S94" s="157"/>
      <c r="T94" s="158"/>
      <c r="U94" s="157">
        <f>SUM(U95:U96)</f>
        <v>8.0399999999999991</v>
      </c>
      <c r="AD94" t="s">
        <v>120</v>
      </c>
    </row>
    <row r="95" spans="1:59" outlineLevel="1" x14ac:dyDescent="0.2">
      <c r="A95" s="146">
        <v>72</v>
      </c>
      <c r="B95" s="151" t="s">
        <v>214</v>
      </c>
      <c r="C95" s="168" t="s">
        <v>215</v>
      </c>
      <c r="D95" s="153" t="s">
        <v>121</v>
      </c>
      <c r="E95" s="177">
        <v>47.25</v>
      </c>
      <c r="F95" s="173"/>
      <c r="G95" s="239">
        <f>F95*E95</f>
        <v>0</v>
      </c>
      <c r="H95" s="159">
        <v>0.99</v>
      </c>
      <c r="I95" s="159">
        <f>ROUND(E95*H95,2)</f>
        <v>46.78</v>
      </c>
      <c r="J95" s="159">
        <v>36.01</v>
      </c>
      <c r="K95" s="159">
        <f>ROUND(E95*J95,2)</f>
        <v>1701.47</v>
      </c>
      <c r="L95" s="159">
        <v>21</v>
      </c>
      <c r="M95" s="159">
        <f>G95*(1+L95/100)</f>
        <v>0</v>
      </c>
      <c r="N95" s="154">
        <v>1.0000000000000001E-5</v>
      </c>
      <c r="O95" s="154">
        <f>ROUND(E95*N95,5)</f>
        <v>4.6999999999999999E-4</v>
      </c>
      <c r="P95" s="154">
        <v>0</v>
      </c>
      <c r="Q95" s="154">
        <f>ROUND(E95*P95,5)</f>
        <v>0</v>
      </c>
      <c r="R95" s="154"/>
      <c r="S95" s="154"/>
      <c r="T95" s="155">
        <v>0.107</v>
      </c>
      <c r="U95" s="154">
        <f>ROUND(E95*T95,2)</f>
        <v>5.0599999999999996</v>
      </c>
      <c r="V95" s="145"/>
      <c r="W95" s="145"/>
      <c r="X95" s="145"/>
      <c r="Y95" s="145"/>
      <c r="Z95" s="145"/>
      <c r="AA95" s="145"/>
      <c r="AB95" s="145"/>
      <c r="AC95" s="145"/>
      <c r="AD95" s="145" t="s">
        <v>122</v>
      </c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</row>
    <row r="96" spans="1:59" outlineLevel="1" x14ac:dyDescent="0.2">
      <c r="A96" s="146">
        <v>73</v>
      </c>
      <c r="B96" s="151" t="s">
        <v>216</v>
      </c>
      <c r="C96" s="168" t="s">
        <v>217</v>
      </c>
      <c r="D96" s="153" t="s">
        <v>121</v>
      </c>
      <c r="E96" s="177">
        <v>47.25</v>
      </c>
      <c r="F96" s="173"/>
      <c r="G96" s="239">
        <f t="shared" ref="G96" si="37">F96*E96</f>
        <v>0</v>
      </c>
      <c r="H96" s="159">
        <v>2.77</v>
      </c>
      <c r="I96" s="159">
        <f>ROUND(E96*H96,2)</f>
        <v>130.88</v>
      </c>
      <c r="J96" s="159">
        <v>21.23</v>
      </c>
      <c r="K96" s="159">
        <f>ROUND(E96*J96,2)</f>
        <v>1003.12</v>
      </c>
      <c r="L96" s="159">
        <v>21</v>
      </c>
      <c r="M96" s="159">
        <f>G96*(1+L96/100)</f>
        <v>0</v>
      </c>
      <c r="N96" s="154">
        <v>5.0000000000000002E-5</v>
      </c>
      <c r="O96" s="154">
        <f>ROUND(E96*N96,5)</f>
        <v>2.3600000000000001E-3</v>
      </c>
      <c r="P96" s="154">
        <v>0</v>
      </c>
      <c r="Q96" s="154">
        <f>ROUND(E96*P96,5)</f>
        <v>0</v>
      </c>
      <c r="R96" s="154"/>
      <c r="S96" s="154"/>
      <c r="T96" s="155">
        <v>6.3E-2</v>
      </c>
      <c r="U96" s="154">
        <f>ROUND(E96*T96,2)</f>
        <v>2.98</v>
      </c>
      <c r="V96" s="145"/>
      <c r="W96" s="145"/>
      <c r="X96" s="145"/>
      <c r="Y96" s="145"/>
      <c r="Z96" s="145"/>
      <c r="AA96" s="145"/>
      <c r="AB96" s="145"/>
      <c r="AC96" s="145"/>
      <c r="AD96" s="145" t="s">
        <v>122</v>
      </c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</row>
    <row r="97" spans="1:59" x14ac:dyDescent="0.2">
      <c r="A97" s="147" t="s">
        <v>119</v>
      </c>
      <c r="B97" s="152" t="s">
        <v>88</v>
      </c>
      <c r="C97" s="169" t="s">
        <v>89</v>
      </c>
      <c r="D97" s="156"/>
      <c r="E97" s="160"/>
      <c r="F97" s="174"/>
      <c r="G97" s="180">
        <f>SUMIF(AD98:AD100,"&lt;&gt;NOR",G98:G100)</f>
        <v>0</v>
      </c>
      <c r="H97" s="160"/>
      <c r="I97" s="160">
        <f>SUM(I98:I100)</f>
        <v>1582.38</v>
      </c>
      <c r="J97" s="160"/>
      <c r="K97" s="160">
        <f>SUM(K98:K100)</f>
        <v>17596.54</v>
      </c>
      <c r="L97" s="160"/>
      <c r="M97" s="160">
        <f>SUM(M98:M100)</f>
        <v>0</v>
      </c>
      <c r="N97" s="157"/>
      <c r="O97" s="157">
        <f>SUM(O98:O100)</f>
        <v>4.6870000000000002E-2</v>
      </c>
      <c r="P97" s="157"/>
      <c r="Q97" s="157">
        <f>SUM(Q98:Q100)</f>
        <v>0</v>
      </c>
      <c r="R97" s="157"/>
      <c r="S97" s="157"/>
      <c r="T97" s="158"/>
      <c r="U97" s="157">
        <f>SUM(U98:U100)</f>
        <v>43.03</v>
      </c>
      <c r="AD97" t="s">
        <v>120</v>
      </c>
    </row>
    <row r="98" spans="1:59" outlineLevel="1" x14ac:dyDescent="0.2">
      <c r="A98" s="146">
        <v>74</v>
      </c>
      <c r="B98" s="151" t="s">
        <v>218</v>
      </c>
      <c r="C98" s="168" t="s">
        <v>219</v>
      </c>
      <c r="D98" s="153" t="s">
        <v>121</v>
      </c>
      <c r="E98" s="159">
        <v>206.5</v>
      </c>
      <c r="F98" s="173"/>
      <c r="G98" s="239">
        <f>F98*E98</f>
        <v>0</v>
      </c>
      <c r="H98" s="159">
        <v>0.09</v>
      </c>
      <c r="I98" s="159">
        <f>ROUND(E98*H98,2)</f>
        <v>18.59</v>
      </c>
      <c r="J98" s="159">
        <v>28.51</v>
      </c>
      <c r="K98" s="159">
        <f>ROUND(E98*J98,2)</f>
        <v>5887.32</v>
      </c>
      <c r="L98" s="159">
        <v>21</v>
      </c>
      <c r="M98" s="159">
        <f>G98*(1+L98/100)</f>
        <v>0</v>
      </c>
      <c r="N98" s="154">
        <v>0</v>
      </c>
      <c r="O98" s="154">
        <f>ROUND(E98*N98,5)</f>
        <v>0</v>
      </c>
      <c r="P98" s="154">
        <v>0</v>
      </c>
      <c r="Q98" s="154">
        <f>ROUND(E98*P98,5)</f>
        <v>0</v>
      </c>
      <c r="R98" s="154"/>
      <c r="S98" s="154"/>
      <c r="T98" s="155">
        <v>6.9709999999999994E-2</v>
      </c>
      <c r="U98" s="154">
        <f>ROUND(E98*T98,2)</f>
        <v>14.4</v>
      </c>
      <c r="V98" s="145"/>
      <c r="W98" s="145"/>
      <c r="X98" s="145"/>
      <c r="Y98" s="145"/>
      <c r="Z98" s="145"/>
      <c r="AA98" s="145"/>
      <c r="AB98" s="145"/>
      <c r="AC98" s="145"/>
      <c r="AD98" s="145" t="s">
        <v>122</v>
      </c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</row>
    <row r="99" spans="1:59" outlineLevel="1" x14ac:dyDescent="0.2">
      <c r="A99" s="146">
        <v>75</v>
      </c>
      <c r="B99" s="151" t="s">
        <v>220</v>
      </c>
      <c r="C99" s="168" t="s">
        <v>221</v>
      </c>
      <c r="D99" s="153" t="s">
        <v>121</v>
      </c>
      <c r="E99" s="159">
        <v>213.05</v>
      </c>
      <c r="F99" s="173"/>
      <c r="G99" s="239">
        <f t="shared" ref="G99:G100" si="38">F99*E99</f>
        <v>0</v>
      </c>
      <c r="H99" s="159">
        <v>3.23</v>
      </c>
      <c r="I99" s="159">
        <f>ROUND(E99*H99,2)</f>
        <v>688.15</v>
      </c>
      <c r="J99" s="159">
        <v>13.27</v>
      </c>
      <c r="K99" s="159">
        <f>ROUND(E99*J99,2)</f>
        <v>2827.17</v>
      </c>
      <c r="L99" s="159">
        <v>21</v>
      </c>
      <c r="M99" s="159">
        <f>G99*(1+L99/100)</f>
        <v>0</v>
      </c>
      <c r="N99" s="154">
        <v>6.9999999999999994E-5</v>
      </c>
      <c r="O99" s="154">
        <f>ROUND(E99*N99,5)</f>
        <v>1.491E-2</v>
      </c>
      <c r="P99" s="154">
        <v>0</v>
      </c>
      <c r="Q99" s="154">
        <f>ROUND(E99*P99,5)</f>
        <v>0</v>
      </c>
      <c r="R99" s="154"/>
      <c r="S99" s="154"/>
      <c r="T99" s="155">
        <v>3.2480000000000002E-2</v>
      </c>
      <c r="U99" s="154">
        <f>ROUND(E99*T99,2)</f>
        <v>6.92</v>
      </c>
      <c r="V99" s="145"/>
      <c r="W99" s="145"/>
      <c r="X99" s="145"/>
      <c r="Y99" s="145"/>
      <c r="Z99" s="145"/>
      <c r="AA99" s="145"/>
      <c r="AB99" s="145"/>
      <c r="AC99" s="145"/>
      <c r="AD99" s="145" t="s">
        <v>122</v>
      </c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</row>
    <row r="100" spans="1:59" outlineLevel="1" x14ac:dyDescent="0.2">
      <c r="A100" s="146">
        <v>79</v>
      </c>
      <c r="B100" s="151" t="s">
        <v>222</v>
      </c>
      <c r="C100" s="168" t="s">
        <v>223</v>
      </c>
      <c r="D100" s="153" t="s">
        <v>121</v>
      </c>
      <c r="E100" s="159">
        <v>213.05</v>
      </c>
      <c r="F100" s="173"/>
      <c r="G100" s="239">
        <f t="shared" si="38"/>
        <v>0</v>
      </c>
      <c r="H100" s="159">
        <v>4.1100000000000003</v>
      </c>
      <c r="I100" s="159">
        <f>ROUND(E100*H100,2)</f>
        <v>875.64</v>
      </c>
      <c r="J100" s="159">
        <v>41.69</v>
      </c>
      <c r="K100" s="159">
        <f>ROUND(E100*J100,2)</f>
        <v>8882.0499999999993</v>
      </c>
      <c r="L100" s="159">
        <v>21</v>
      </c>
      <c r="M100" s="159">
        <f>G100*(1+L100/100)</f>
        <v>0</v>
      </c>
      <c r="N100" s="154">
        <v>1.4999999999999999E-4</v>
      </c>
      <c r="O100" s="154">
        <f>ROUND(E100*N100,5)</f>
        <v>3.1960000000000002E-2</v>
      </c>
      <c r="P100" s="154">
        <v>0</v>
      </c>
      <c r="Q100" s="154">
        <f>ROUND(E100*P100,5)</f>
        <v>0</v>
      </c>
      <c r="R100" s="154"/>
      <c r="S100" s="154"/>
      <c r="T100" s="155">
        <v>0.10191</v>
      </c>
      <c r="U100" s="154">
        <f>ROUND(E100*T100,2)</f>
        <v>21.71</v>
      </c>
      <c r="V100" s="145"/>
      <c r="W100" s="145"/>
      <c r="X100" s="145"/>
      <c r="Y100" s="145"/>
      <c r="Z100" s="145"/>
      <c r="AA100" s="145"/>
      <c r="AB100" s="145"/>
      <c r="AC100" s="145"/>
      <c r="AD100" s="145" t="s">
        <v>122</v>
      </c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</row>
    <row r="101" spans="1:59" x14ac:dyDescent="0.2">
      <c r="A101" s="147" t="s">
        <v>119</v>
      </c>
      <c r="B101" s="152" t="s">
        <v>90</v>
      </c>
      <c r="C101" s="169" t="s">
        <v>91</v>
      </c>
      <c r="D101" s="156"/>
      <c r="E101" s="160"/>
      <c r="F101" s="174"/>
      <c r="G101" s="180">
        <f>SUMIF(AD102:AD113,"&lt;&gt;NOR",G102:G113)</f>
        <v>0</v>
      </c>
      <c r="H101" s="160"/>
      <c r="I101" s="160">
        <f>SUM(I102:I102)</f>
        <v>0</v>
      </c>
      <c r="J101" s="160"/>
      <c r="K101" s="160">
        <f>SUM(K102:K102)</f>
        <v>9338</v>
      </c>
      <c r="L101" s="160"/>
      <c r="M101" s="160">
        <f>SUM(M102:M102)</f>
        <v>0</v>
      </c>
      <c r="N101" s="157"/>
      <c r="O101" s="157">
        <f>SUM(O102:O102)</f>
        <v>0</v>
      </c>
      <c r="P101" s="157"/>
      <c r="Q101" s="157">
        <f>SUM(Q102:Q102)</f>
        <v>0</v>
      </c>
      <c r="R101" s="157"/>
      <c r="S101" s="157"/>
      <c r="T101" s="158"/>
      <c r="U101" s="157">
        <f>SUM(U102:U102)</f>
        <v>22.62</v>
      </c>
      <c r="AD101" t="s">
        <v>120</v>
      </c>
    </row>
    <row r="102" spans="1:59" outlineLevel="1" x14ac:dyDescent="0.2">
      <c r="A102" s="146">
        <v>77</v>
      </c>
      <c r="B102" s="151"/>
      <c r="C102" s="168" t="s">
        <v>232</v>
      </c>
      <c r="D102" s="153" t="s">
        <v>155</v>
      </c>
      <c r="E102" s="159">
        <v>290</v>
      </c>
      <c r="F102" s="173"/>
      <c r="G102" s="239">
        <f t="shared" ref="G102:G113" si="39">F102*E102</f>
        <v>0</v>
      </c>
      <c r="H102" s="159">
        <v>0</v>
      </c>
      <c r="I102" s="159">
        <f>ROUND(E102*H102,2)</f>
        <v>0</v>
      </c>
      <c r="J102" s="159">
        <v>32.200000000000003</v>
      </c>
      <c r="K102" s="159">
        <f>ROUND(E102*J102,2)</f>
        <v>9338</v>
      </c>
      <c r="L102" s="159">
        <v>21</v>
      </c>
      <c r="M102" s="159">
        <f>G102*(1+L102/100)</f>
        <v>0</v>
      </c>
      <c r="N102" s="154">
        <v>0</v>
      </c>
      <c r="O102" s="154">
        <f>ROUND(E102*N102,5)</f>
        <v>0</v>
      </c>
      <c r="P102" s="154">
        <v>0</v>
      </c>
      <c r="Q102" s="154">
        <f>ROUND(E102*P102,5)</f>
        <v>0</v>
      </c>
      <c r="R102" s="154"/>
      <c r="S102" s="154"/>
      <c r="T102" s="155">
        <v>7.8E-2</v>
      </c>
      <c r="U102" s="154">
        <f>ROUND(E102*T102,2)</f>
        <v>22.62</v>
      </c>
      <c r="V102" s="145"/>
      <c r="W102" s="145"/>
      <c r="X102" s="145"/>
      <c r="Y102" s="145"/>
      <c r="Z102" s="145"/>
      <c r="AA102" s="145"/>
      <c r="AB102" s="145"/>
      <c r="AC102" s="145"/>
      <c r="AD102" s="145" t="s">
        <v>122</v>
      </c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</row>
    <row r="103" spans="1:59" outlineLevel="1" x14ac:dyDescent="0.2">
      <c r="A103" s="146">
        <v>78</v>
      </c>
      <c r="B103" s="151"/>
      <c r="C103" s="168" t="s">
        <v>233</v>
      </c>
      <c r="D103" s="153" t="s">
        <v>155</v>
      </c>
      <c r="E103" s="159">
        <v>235</v>
      </c>
      <c r="F103" s="173"/>
      <c r="G103" s="239">
        <f t="shared" si="39"/>
        <v>0</v>
      </c>
      <c r="H103" s="159"/>
      <c r="I103" s="159"/>
      <c r="J103" s="159"/>
      <c r="K103" s="159"/>
      <c r="L103" s="159"/>
      <c r="M103" s="159"/>
      <c r="N103" s="154"/>
      <c r="O103" s="154"/>
      <c r="P103" s="154"/>
      <c r="Q103" s="154"/>
      <c r="R103" s="154"/>
      <c r="S103" s="154"/>
      <c r="T103" s="155"/>
      <c r="U103" s="154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</row>
    <row r="104" spans="1:59" outlineLevel="1" x14ac:dyDescent="0.2">
      <c r="A104" s="146">
        <v>79</v>
      </c>
      <c r="B104" s="151"/>
      <c r="C104" s="168" t="s">
        <v>234</v>
      </c>
      <c r="D104" s="153" t="s">
        <v>228</v>
      </c>
      <c r="E104" s="159">
        <v>5</v>
      </c>
      <c r="F104" s="173"/>
      <c r="G104" s="239">
        <f t="shared" si="39"/>
        <v>0</v>
      </c>
      <c r="H104" s="159"/>
      <c r="I104" s="159"/>
      <c r="J104" s="159"/>
      <c r="K104" s="159"/>
      <c r="L104" s="159"/>
      <c r="M104" s="159"/>
      <c r="N104" s="154"/>
      <c r="O104" s="154"/>
      <c r="P104" s="154"/>
      <c r="Q104" s="154"/>
      <c r="R104" s="154"/>
      <c r="S104" s="154"/>
      <c r="T104" s="155"/>
      <c r="U104" s="154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</row>
    <row r="105" spans="1:59" outlineLevel="1" x14ac:dyDescent="0.2">
      <c r="A105" s="146">
        <v>80</v>
      </c>
      <c r="B105" s="151"/>
      <c r="C105" s="168" t="s">
        <v>235</v>
      </c>
      <c r="D105" s="153" t="s">
        <v>228</v>
      </c>
      <c r="E105" s="159">
        <v>3</v>
      </c>
      <c r="F105" s="173"/>
      <c r="G105" s="239">
        <f t="shared" si="39"/>
        <v>0</v>
      </c>
      <c r="H105" s="159"/>
      <c r="I105" s="159"/>
      <c r="J105" s="159"/>
      <c r="K105" s="159"/>
      <c r="L105" s="159"/>
      <c r="M105" s="159"/>
      <c r="N105" s="154"/>
      <c r="O105" s="154"/>
      <c r="P105" s="154"/>
      <c r="Q105" s="154"/>
      <c r="R105" s="154"/>
      <c r="S105" s="154"/>
      <c r="T105" s="155"/>
      <c r="U105" s="154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</row>
    <row r="106" spans="1:59" outlineLevel="1" x14ac:dyDescent="0.2">
      <c r="A106" s="146">
        <v>81</v>
      </c>
      <c r="B106" s="151"/>
      <c r="C106" s="168" t="s">
        <v>236</v>
      </c>
      <c r="D106" s="153" t="s">
        <v>228</v>
      </c>
      <c r="E106" s="159">
        <v>18</v>
      </c>
      <c r="F106" s="173"/>
      <c r="G106" s="239">
        <f t="shared" si="39"/>
        <v>0</v>
      </c>
      <c r="H106" s="159"/>
      <c r="I106" s="159"/>
      <c r="J106" s="159"/>
      <c r="K106" s="159"/>
      <c r="L106" s="159"/>
      <c r="M106" s="159"/>
      <c r="N106" s="154"/>
      <c r="O106" s="154"/>
      <c r="P106" s="154"/>
      <c r="Q106" s="154"/>
      <c r="R106" s="154"/>
      <c r="S106" s="154"/>
      <c r="T106" s="155"/>
      <c r="U106" s="154"/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</row>
    <row r="107" spans="1:59" outlineLevel="1" x14ac:dyDescent="0.2">
      <c r="A107" s="146">
        <v>82</v>
      </c>
      <c r="B107" s="151"/>
      <c r="C107" s="168" t="s">
        <v>237</v>
      </c>
      <c r="D107" s="153" t="s">
        <v>228</v>
      </c>
      <c r="E107" s="159">
        <v>8</v>
      </c>
      <c r="F107" s="173"/>
      <c r="G107" s="239">
        <f t="shared" si="39"/>
        <v>0</v>
      </c>
      <c r="H107" s="159"/>
      <c r="I107" s="159"/>
      <c r="J107" s="159"/>
      <c r="K107" s="159"/>
      <c r="L107" s="159"/>
      <c r="M107" s="159"/>
      <c r="N107" s="154"/>
      <c r="O107" s="154"/>
      <c r="P107" s="154"/>
      <c r="Q107" s="154"/>
      <c r="R107" s="154"/>
      <c r="S107" s="154"/>
      <c r="T107" s="155"/>
      <c r="U107" s="154"/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</row>
    <row r="108" spans="1:59" outlineLevel="1" x14ac:dyDescent="0.2">
      <c r="A108" s="146">
        <v>83</v>
      </c>
      <c r="B108" s="151"/>
      <c r="C108" s="168" t="s">
        <v>290</v>
      </c>
      <c r="D108" s="153" t="s">
        <v>229</v>
      </c>
      <c r="E108" s="159">
        <v>1</v>
      </c>
      <c r="F108" s="173"/>
      <c r="G108" s="239">
        <f t="shared" si="39"/>
        <v>0</v>
      </c>
      <c r="H108" s="159"/>
      <c r="I108" s="159"/>
      <c r="J108" s="159"/>
      <c r="K108" s="159"/>
      <c r="L108" s="159"/>
      <c r="M108" s="159"/>
      <c r="N108" s="154"/>
      <c r="O108" s="154"/>
      <c r="P108" s="154"/>
      <c r="Q108" s="154"/>
      <c r="R108" s="154"/>
      <c r="S108" s="154"/>
      <c r="T108" s="155"/>
      <c r="U108" s="154"/>
      <c r="V108" s="145"/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145"/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</row>
    <row r="109" spans="1:59" outlineLevel="1" x14ac:dyDescent="0.2">
      <c r="A109" s="146">
        <v>84</v>
      </c>
      <c r="B109" s="151"/>
      <c r="C109" s="168" t="s">
        <v>238</v>
      </c>
      <c r="D109" s="153"/>
      <c r="E109" s="159"/>
      <c r="F109" s="173"/>
      <c r="G109" s="239">
        <f t="shared" si="39"/>
        <v>0</v>
      </c>
      <c r="H109" s="159"/>
      <c r="I109" s="159"/>
      <c r="J109" s="159"/>
      <c r="K109" s="159"/>
      <c r="L109" s="159"/>
      <c r="M109" s="159"/>
      <c r="N109" s="154"/>
      <c r="O109" s="154"/>
      <c r="P109" s="154"/>
      <c r="Q109" s="154"/>
      <c r="R109" s="154"/>
      <c r="S109" s="154"/>
      <c r="T109" s="155"/>
      <c r="U109" s="154"/>
      <c r="V109" s="145"/>
      <c r="W109" s="145"/>
      <c r="X109" s="145"/>
      <c r="Y109" s="145"/>
      <c r="Z109" s="145"/>
      <c r="AA109" s="145"/>
      <c r="AB109" s="145"/>
      <c r="AC109" s="145"/>
      <c r="AD109" s="145"/>
      <c r="AE109" s="145"/>
      <c r="AF109" s="145"/>
      <c r="AG109" s="145"/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</row>
    <row r="110" spans="1:59" outlineLevel="1" x14ac:dyDescent="0.2">
      <c r="A110" s="146">
        <v>85</v>
      </c>
      <c r="B110" s="151"/>
      <c r="C110" s="168" t="s">
        <v>239</v>
      </c>
      <c r="D110" s="153" t="s">
        <v>229</v>
      </c>
      <c r="E110" s="159">
        <v>1</v>
      </c>
      <c r="F110" s="173"/>
      <c r="G110" s="239">
        <f t="shared" si="39"/>
        <v>0</v>
      </c>
      <c r="H110" s="159"/>
      <c r="I110" s="159"/>
      <c r="J110" s="159"/>
      <c r="K110" s="159"/>
      <c r="L110" s="159"/>
      <c r="M110" s="159"/>
      <c r="N110" s="154"/>
      <c r="O110" s="154"/>
      <c r="P110" s="154"/>
      <c r="Q110" s="154"/>
      <c r="R110" s="154"/>
      <c r="S110" s="154"/>
      <c r="T110" s="155"/>
      <c r="U110" s="154"/>
      <c r="V110" s="145"/>
      <c r="W110" s="145"/>
      <c r="X110" s="145"/>
      <c r="Y110" s="145"/>
      <c r="Z110" s="145"/>
      <c r="AA110" s="145"/>
      <c r="AB110" s="145"/>
      <c r="AC110" s="145"/>
      <c r="AD110" s="145"/>
      <c r="AE110" s="145"/>
      <c r="AF110" s="145"/>
      <c r="AG110" s="145"/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</row>
    <row r="111" spans="1:59" outlineLevel="1" x14ac:dyDescent="0.2">
      <c r="A111" s="146">
        <v>86</v>
      </c>
      <c r="B111" s="151"/>
      <c r="C111" s="168" t="s">
        <v>240</v>
      </c>
      <c r="D111" s="153" t="s">
        <v>229</v>
      </c>
      <c r="E111" s="159">
        <v>1</v>
      </c>
      <c r="F111" s="173"/>
      <c r="G111" s="239">
        <f t="shared" si="39"/>
        <v>0</v>
      </c>
      <c r="H111" s="159"/>
      <c r="I111" s="159"/>
      <c r="J111" s="159"/>
      <c r="K111" s="159"/>
      <c r="L111" s="159"/>
      <c r="M111" s="159"/>
      <c r="N111" s="154"/>
      <c r="O111" s="154"/>
      <c r="P111" s="154"/>
      <c r="Q111" s="154"/>
      <c r="R111" s="154"/>
      <c r="S111" s="154"/>
      <c r="T111" s="155"/>
      <c r="U111" s="154"/>
      <c r="V111" s="145"/>
      <c r="W111" s="145"/>
      <c r="X111" s="145"/>
      <c r="Y111" s="145"/>
      <c r="Z111" s="145"/>
      <c r="AA111" s="145"/>
      <c r="AB111" s="145"/>
      <c r="AC111" s="145"/>
      <c r="AD111" s="145"/>
      <c r="AE111" s="145"/>
      <c r="AF111" s="145"/>
      <c r="AG111" s="145"/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</row>
    <row r="112" spans="1:59" outlineLevel="1" x14ac:dyDescent="0.2">
      <c r="A112" s="146">
        <v>87</v>
      </c>
      <c r="B112" s="151"/>
      <c r="C112" s="168" t="s">
        <v>241</v>
      </c>
      <c r="D112" s="153" t="s">
        <v>229</v>
      </c>
      <c r="E112" s="159">
        <v>1</v>
      </c>
      <c r="F112" s="173"/>
      <c r="G112" s="239">
        <f t="shared" si="39"/>
        <v>0</v>
      </c>
      <c r="H112" s="159"/>
      <c r="I112" s="159"/>
      <c r="J112" s="159"/>
      <c r="K112" s="159"/>
      <c r="L112" s="159"/>
      <c r="M112" s="159"/>
      <c r="N112" s="154"/>
      <c r="O112" s="154"/>
      <c r="P112" s="154"/>
      <c r="Q112" s="154"/>
      <c r="R112" s="154"/>
      <c r="S112" s="154"/>
      <c r="T112" s="155"/>
      <c r="U112" s="154"/>
      <c r="V112" s="145"/>
      <c r="W112" s="145"/>
      <c r="X112" s="145"/>
      <c r="Y112" s="145"/>
      <c r="Z112" s="145"/>
      <c r="AA112" s="145"/>
      <c r="AB112" s="145"/>
      <c r="AC112" s="145"/>
      <c r="AD112" s="145"/>
      <c r="AE112" s="145"/>
      <c r="AF112" s="145"/>
      <c r="AG112" s="145"/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</row>
    <row r="113" spans="1:59" outlineLevel="1" x14ac:dyDescent="0.2">
      <c r="A113" s="146">
        <v>88</v>
      </c>
      <c r="B113" s="151"/>
      <c r="C113" s="168" t="s">
        <v>242</v>
      </c>
      <c r="D113" s="153" t="s">
        <v>229</v>
      </c>
      <c r="E113" s="159">
        <v>1</v>
      </c>
      <c r="F113" s="173"/>
      <c r="G113" s="239">
        <f t="shared" si="39"/>
        <v>0</v>
      </c>
      <c r="H113" s="159"/>
      <c r="I113" s="159"/>
      <c r="J113" s="159"/>
      <c r="K113" s="159"/>
      <c r="L113" s="159"/>
      <c r="M113" s="159"/>
      <c r="N113" s="154"/>
      <c r="O113" s="154"/>
      <c r="P113" s="154"/>
      <c r="Q113" s="154"/>
      <c r="R113" s="154"/>
      <c r="S113" s="154"/>
      <c r="T113" s="155"/>
      <c r="U113" s="154"/>
      <c r="V113" s="145"/>
      <c r="W113" s="145"/>
      <c r="X113" s="145"/>
      <c r="Y113" s="145"/>
      <c r="Z113" s="145"/>
      <c r="AA113" s="145"/>
      <c r="AB113" s="145"/>
      <c r="AC113" s="145"/>
      <c r="AD113" s="145"/>
      <c r="AE113" s="145"/>
      <c r="AF113" s="145"/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</row>
    <row r="114" spans="1:59" x14ac:dyDescent="0.2">
      <c r="A114" s="147" t="s">
        <v>119</v>
      </c>
      <c r="B114" s="152" t="s">
        <v>92</v>
      </c>
      <c r="C114" s="169" t="s">
        <v>26</v>
      </c>
      <c r="D114" s="156"/>
      <c r="E114" s="160"/>
      <c r="F114" s="174"/>
      <c r="G114" s="180">
        <f>SUMIF(AD115:AD115,"&lt;&gt;NOR",G115:G115)</f>
        <v>0</v>
      </c>
      <c r="H114" s="160"/>
      <c r="I114" s="160">
        <f>SUM(I115:I115)</f>
        <v>0</v>
      </c>
      <c r="J114" s="160"/>
      <c r="K114" s="160">
        <f>SUM(K115:K115)</f>
        <v>0</v>
      </c>
      <c r="L114" s="160"/>
      <c r="M114" s="160">
        <f>SUM(M115:M115)</f>
        <v>0</v>
      </c>
      <c r="N114" s="157"/>
      <c r="O114" s="157">
        <f>SUM(O115:O115)</f>
        <v>0</v>
      </c>
      <c r="P114" s="157"/>
      <c r="Q114" s="157">
        <f>SUM(Q115:Q115)</f>
        <v>0</v>
      </c>
      <c r="R114" s="157"/>
      <c r="S114" s="157"/>
      <c r="T114" s="158"/>
      <c r="U114" s="157">
        <f>SUM(U115:U115)</f>
        <v>0</v>
      </c>
      <c r="AD114" t="s">
        <v>120</v>
      </c>
    </row>
    <row r="115" spans="1:59" outlineLevel="1" x14ac:dyDescent="0.2">
      <c r="A115" s="162">
        <v>66</v>
      </c>
      <c r="B115" s="163"/>
      <c r="C115" s="170" t="s">
        <v>227</v>
      </c>
      <c r="D115" s="164" t="s">
        <v>0</v>
      </c>
      <c r="E115" s="165">
        <v>2.7</v>
      </c>
      <c r="F115" s="175"/>
      <c r="G115" s="244">
        <f>F115*E115</f>
        <v>0</v>
      </c>
      <c r="H115" s="165">
        <v>0</v>
      </c>
      <c r="I115" s="165">
        <f>ROUND(E115*H115,2)</f>
        <v>0</v>
      </c>
      <c r="J115" s="165">
        <v>0</v>
      </c>
      <c r="K115" s="165">
        <f>ROUND(E115*J115,2)</f>
        <v>0</v>
      </c>
      <c r="L115" s="165">
        <v>21</v>
      </c>
      <c r="M115" s="165">
        <f>G115*(1+L115/100)</f>
        <v>0</v>
      </c>
      <c r="N115" s="166">
        <v>0</v>
      </c>
      <c r="O115" s="166">
        <f>ROUND(E115*N115,5)</f>
        <v>0</v>
      </c>
      <c r="P115" s="166">
        <v>0</v>
      </c>
      <c r="Q115" s="166">
        <f>ROUND(E115*P115,5)</f>
        <v>0</v>
      </c>
      <c r="R115" s="166"/>
      <c r="S115" s="166"/>
      <c r="T115" s="167">
        <v>0</v>
      </c>
      <c r="U115" s="166">
        <f>ROUND(E115*T115,2)</f>
        <v>0</v>
      </c>
      <c r="V115" s="145"/>
      <c r="W115" s="145"/>
      <c r="X115" s="145"/>
      <c r="Y115" s="145"/>
      <c r="Z115" s="145"/>
      <c r="AA115" s="145"/>
      <c r="AB115" s="145"/>
      <c r="AC115" s="145"/>
      <c r="AD115" s="145" t="s">
        <v>122</v>
      </c>
      <c r="AE115" s="145"/>
      <c r="AF115" s="145"/>
      <c r="AG115" s="145"/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</row>
    <row r="116" spans="1:59" x14ac:dyDescent="0.2">
      <c r="A116" s="6"/>
      <c r="B116" s="7" t="s">
        <v>224</v>
      </c>
      <c r="C116" s="171" t="s">
        <v>224</v>
      </c>
      <c r="D116" s="6"/>
      <c r="E116" s="6"/>
      <c r="F116" s="6"/>
      <c r="G116" s="243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AB116">
        <v>15</v>
      </c>
      <c r="AC116">
        <v>21</v>
      </c>
    </row>
    <row r="117" spans="1:59" x14ac:dyDescent="0.2">
      <c r="C117" s="172"/>
      <c r="AD117" t="s">
        <v>225</v>
      </c>
    </row>
  </sheetData>
  <sheetProtection password="CC67" sheet="1" objects="1" scenarios="1"/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Rosta</dc:creator>
  <cp:lastModifiedBy>Rosta</cp:lastModifiedBy>
  <cp:lastPrinted>2018-11-01T20:30:30Z</cp:lastPrinted>
  <dcterms:created xsi:type="dcterms:W3CDTF">2009-04-08T07:15:50Z</dcterms:created>
  <dcterms:modified xsi:type="dcterms:W3CDTF">2019-05-16T13:32:12Z</dcterms:modified>
</cp:coreProperties>
</file>