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800" windowHeight="11430" firstSheet="1" activeTab="1"/>
  </bookViews>
  <sheets>
    <sheet name="Rekapitulace stavby" sheetId="1" state="veryHidden" r:id="rId1"/>
    <sheet name="02 - SO 02 - 02c - Oplocení" sheetId="2" r:id="rId2"/>
  </sheets>
  <definedNames>
    <definedName name="_xlnm._FilterDatabase" localSheetId="1" hidden="1">'02 - SO 02 - 02c - Oplocení'!$C$95:$K$241</definedName>
    <definedName name="_xlnm.Print_Titles" localSheetId="1">'02 - SO 02 - 02c - Oplocení'!$95:$95</definedName>
    <definedName name="_xlnm.Print_Titles" localSheetId="0">'Rekapitulace stavby'!$52:$52</definedName>
    <definedName name="_xlnm.Print_Area" localSheetId="1">'02 - SO 02 - 02c - Oplocení'!$C$4:$J$39,'02 - SO 02 - 02c - Oplocení'!$C$45:$J$77,'02 - SO 02 - 02c - Oplocení'!$C$83:$K$241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T227" i="2" s="1"/>
  <c r="R228" i="2"/>
  <c r="R227" i="2" s="1"/>
  <c r="P228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T205" i="2"/>
  <c r="T204" i="2"/>
  <c r="R215" i="2"/>
  <c r="R205" i="2"/>
  <c r="R204" i="2" s="1"/>
  <c r="P215" i="2"/>
  <c r="BI206" i="2"/>
  <c r="BH206" i="2"/>
  <c r="BG206" i="2"/>
  <c r="BF206" i="2"/>
  <c r="T206" i="2"/>
  <c r="R206" i="2"/>
  <c r="P206" i="2"/>
  <c r="P205" i="2" s="1"/>
  <c r="P204" i="2" s="1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T190" i="2"/>
  <c r="R191" i="2"/>
  <c r="R190" i="2"/>
  <c r="P191" i="2"/>
  <c r="P190" i="2" s="1"/>
  <c r="BI187" i="2"/>
  <c r="BH187" i="2"/>
  <c r="BG187" i="2"/>
  <c r="BF187" i="2"/>
  <c r="T187" i="2"/>
  <c r="T186" i="2"/>
  <c r="R187" i="2"/>
  <c r="R186" i="2" s="1"/>
  <c r="P187" i="2"/>
  <c r="P186" i="2" s="1"/>
  <c r="BI185" i="2"/>
  <c r="BH185" i="2"/>
  <c r="BG185" i="2"/>
  <c r="BF185" i="2"/>
  <c r="T185" i="2"/>
  <c r="T184" i="2" s="1"/>
  <c r="R185" i="2"/>
  <c r="R184" i="2" s="1"/>
  <c r="P185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93" i="2" s="1"/>
  <c r="J17" i="2"/>
  <c r="J12" i="2"/>
  <c r="J90" i="2"/>
  <c r="E7" i="2"/>
  <c r="E86" i="2" s="1"/>
  <c r="L50" i="1"/>
  <c r="AM50" i="1"/>
  <c r="AM49" i="1"/>
  <c r="L49" i="1"/>
  <c r="AM47" i="1"/>
  <c r="L47" i="1"/>
  <c r="L45" i="1"/>
  <c r="L44" i="1"/>
  <c r="J221" i="2"/>
  <c r="BK187" i="2"/>
  <c r="BK164" i="2"/>
  <c r="BK105" i="2"/>
  <c r="J228" i="2"/>
  <c r="J175" i="2"/>
  <c r="J105" i="2"/>
  <c r="BK206" i="2"/>
  <c r="J191" i="2"/>
  <c r="J164" i="2"/>
  <c r="J133" i="2"/>
  <c r="J223" i="2"/>
  <c r="BK174" i="2"/>
  <c r="BK136" i="2"/>
  <c r="BK114" i="2"/>
  <c r="AS54" i="1"/>
  <c r="J176" i="2"/>
  <c r="BK141" i="2"/>
  <c r="J238" i="2"/>
  <c r="J225" i="2"/>
  <c r="BK133" i="2"/>
  <c r="J158" i="2"/>
  <c r="BK215" i="2"/>
  <c r="BK181" i="2"/>
  <c r="BK145" i="2"/>
  <c r="BK99" i="2"/>
  <c r="BK223" i="2"/>
  <c r="J156" i="2"/>
  <c r="BK117" i="2"/>
  <c r="BK219" i="2"/>
  <c r="J193" i="2"/>
  <c r="J128" i="2"/>
  <c r="BK200" i="2"/>
  <c r="J172" i="2"/>
  <c r="BK122" i="2"/>
  <c r="J101" i="2"/>
  <c r="J219" i="2"/>
  <c r="BK172" i="2"/>
  <c r="BK103" i="2"/>
  <c r="J234" i="2"/>
  <c r="BK193" i="2"/>
  <c r="BK112" i="2"/>
  <c r="BK150" i="2"/>
  <c r="J145" i="2"/>
  <c r="J240" i="2"/>
  <c r="BK202" i="2"/>
  <c r="J174" i="2"/>
  <c r="J122" i="2"/>
  <c r="J206" i="2"/>
  <c r="J150" i="2"/>
  <c r="BK225" i="2"/>
  <c r="J202" i="2"/>
  <c r="J181" i="2"/>
  <c r="J141" i="2"/>
  <c r="BK238" i="2"/>
  <c r="J187" i="2"/>
  <c r="BK156" i="2"/>
  <c r="J120" i="2"/>
  <c r="J112" i="2"/>
  <c r="BK240" i="2"/>
  <c r="BK175" i="2"/>
  <c r="BK128" i="2"/>
  <c r="J231" i="2"/>
  <c r="J215" i="2"/>
  <c r="J114" i="2"/>
  <c r="J153" i="2"/>
  <c r="BK234" i="2"/>
  <c r="J200" i="2"/>
  <c r="BK120" i="2"/>
  <c r="BK231" i="2"/>
  <c r="J185" i="2"/>
  <c r="J136" i="2"/>
  <c r="BK221" i="2"/>
  <c r="BK176" i="2"/>
  <c r="BK101" i="2"/>
  <c r="BK191" i="2"/>
  <c r="J178" i="2"/>
  <c r="BK153" i="2"/>
  <c r="J117" i="2"/>
  <c r="J99" i="2"/>
  <c r="BK185" i="2"/>
  <c r="BK158" i="2"/>
  <c r="BK228" i="2"/>
  <c r="BK178" i="2"/>
  <c r="J103" i="2"/>
  <c r="R98" i="2" l="1"/>
  <c r="P98" i="2"/>
  <c r="P152" i="2"/>
  <c r="R163" i="2"/>
  <c r="R152" i="2"/>
  <c r="T98" i="2"/>
  <c r="T152" i="2"/>
  <c r="P163" i="2"/>
  <c r="BK177" i="2"/>
  <c r="J177" i="2" s="1"/>
  <c r="J64" i="2" s="1"/>
  <c r="R177" i="2"/>
  <c r="BK192" i="2"/>
  <c r="J192" i="2"/>
  <c r="J69" i="2" s="1"/>
  <c r="R192" i="2"/>
  <c r="R189" i="2"/>
  <c r="BK218" i="2"/>
  <c r="R218" i="2"/>
  <c r="BK230" i="2"/>
  <c r="J230" i="2" s="1"/>
  <c r="J75" i="2" s="1"/>
  <c r="T230" i="2"/>
  <c r="R237" i="2"/>
  <c r="BK98" i="2"/>
  <c r="J98" i="2" s="1"/>
  <c r="J61" i="2" s="1"/>
  <c r="BK152" i="2"/>
  <c r="J152" i="2" s="1"/>
  <c r="J62" i="2" s="1"/>
  <c r="BK163" i="2"/>
  <c r="J163" i="2"/>
  <c r="J63" i="2"/>
  <c r="T163" i="2"/>
  <c r="P177" i="2"/>
  <c r="T177" i="2"/>
  <c r="P192" i="2"/>
  <c r="P189" i="2"/>
  <c r="T192" i="2"/>
  <c r="T189" i="2"/>
  <c r="P218" i="2"/>
  <c r="T218" i="2"/>
  <c r="P230" i="2"/>
  <c r="R230" i="2"/>
  <c r="BK237" i="2"/>
  <c r="J237" i="2"/>
  <c r="J76" i="2" s="1"/>
  <c r="P237" i="2"/>
  <c r="T237" i="2"/>
  <c r="BK186" i="2"/>
  <c r="J186" i="2"/>
  <c r="J66" i="2"/>
  <c r="BK184" i="2"/>
  <c r="J184" i="2"/>
  <c r="J65" i="2" s="1"/>
  <c r="BK190" i="2"/>
  <c r="BK189" i="2"/>
  <c r="J189" i="2" s="1"/>
  <c r="J67" i="2" s="1"/>
  <c r="BK227" i="2"/>
  <c r="J227" i="2" s="1"/>
  <c r="J74" i="2" s="1"/>
  <c r="BK205" i="2"/>
  <c r="J205" i="2"/>
  <c r="J71" i="2"/>
  <c r="E48" i="2"/>
  <c r="J52" i="2"/>
  <c r="BE105" i="2"/>
  <c r="BE128" i="2"/>
  <c r="BE164" i="2"/>
  <c r="BE172" i="2"/>
  <c r="BE174" i="2"/>
  <c r="BE175" i="2"/>
  <c r="BE187" i="2"/>
  <c r="BE191" i="2"/>
  <c r="BE225" i="2"/>
  <c r="BE223" i="2"/>
  <c r="BE101" i="2"/>
  <c r="BE112" i="2"/>
  <c r="BE114" i="2"/>
  <c r="BE122" i="2"/>
  <c r="BE133" i="2"/>
  <c r="BE136" i="2"/>
  <c r="BE156" i="2"/>
  <c r="BE202" i="2"/>
  <c r="BE215" i="2"/>
  <c r="BE231" i="2"/>
  <c r="BE234" i="2"/>
  <c r="BE145" i="2"/>
  <c r="BE150" i="2"/>
  <c r="BE176" i="2"/>
  <c r="BE219" i="2"/>
  <c r="BE221" i="2"/>
  <c r="BE99" i="2"/>
  <c r="BE120" i="2"/>
  <c r="BE200" i="2"/>
  <c r="BE228" i="2"/>
  <c r="BE238" i="2"/>
  <c r="BE240" i="2"/>
  <c r="F55" i="2"/>
  <c r="BE103" i="2"/>
  <c r="BE141" i="2"/>
  <c r="BE153" i="2"/>
  <c r="BE158" i="2"/>
  <c r="BE178" i="2"/>
  <c r="BE181" i="2"/>
  <c r="BE117" i="2"/>
  <c r="BE185" i="2"/>
  <c r="BE193" i="2"/>
  <c r="BE206" i="2"/>
  <c r="F35" i="2"/>
  <c r="BB55" i="1"/>
  <c r="BB54" i="1"/>
  <c r="AX54" i="1" s="1"/>
  <c r="F37" i="2"/>
  <c r="BD55" i="1"/>
  <c r="BD54" i="1" s="1"/>
  <c r="W33" i="1" s="1"/>
  <c r="F34" i="2"/>
  <c r="BA55" i="1"/>
  <c r="BA54" i="1"/>
  <c r="W30" i="1" s="1"/>
  <c r="F36" i="2"/>
  <c r="BC55" i="1"/>
  <c r="BC54" i="1" s="1"/>
  <c r="W32" i="1" s="1"/>
  <c r="J34" i="2"/>
  <c r="AW55" i="1"/>
  <c r="R217" i="2" l="1"/>
  <c r="T217" i="2"/>
  <c r="P217" i="2"/>
  <c r="P97" i="2"/>
  <c r="P96" i="2" s="1"/>
  <c r="AU55" i="1" s="1"/>
  <c r="AU54" i="1" s="1"/>
  <c r="BK217" i="2"/>
  <c r="J217" i="2"/>
  <c r="J72" i="2"/>
  <c r="T97" i="2"/>
  <c r="T96" i="2"/>
  <c r="R97" i="2"/>
  <c r="R96" i="2" s="1"/>
  <c r="BK97" i="2"/>
  <c r="J97" i="2"/>
  <c r="J60" i="2"/>
  <c r="J190" i="2"/>
  <c r="J68" i="2"/>
  <c r="BK204" i="2"/>
  <c r="J204" i="2"/>
  <c r="J70" i="2" s="1"/>
  <c r="J218" i="2"/>
  <c r="J73" i="2"/>
  <c r="AW54" i="1"/>
  <c r="AK30" i="1"/>
  <c r="J33" i="2"/>
  <c r="AV55" i="1" s="1"/>
  <c r="AT55" i="1" s="1"/>
  <c r="AY54" i="1"/>
  <c r="F33" i="2"/>
  <c r="AZ55" i="1" s="1"/>
  <c r="AZ54" i="1" s="1"/>
  <c r="AV54" i="1" s="1"/>
  <c r="AK29" i="1" s="1"/>
  <c r="W31" i="1"/>
  <c r="BK96" i="2" l="1"/>
  <c r="J96" i="2"/>
  <c r="J59" i="2" s="1"/>
  <c r="W29" i="1"/>
  <c r="AT54" i="1"/>
  <c r="J30" i="2" l="1"/>
  <c r="AG55" i="1" s="1"/>
  <c r="AG54" i="1" s="1"/>
  <c r="AK26" i="1" s="1"/>
  <c r="AK35" i="1" s="1"/>
  <c r="J39" i="2" l="1"/>
  <c r="AN55" i="1"/>
  <c r="AN54" i="1"/>
</calcChain>
</file>

<file path=xl/sharedStrings.xml><?xml version="1.0" encoding="utf-8"?>
<sst xmlns="http://schemas.openxmlformats.org/spreadsheetml/2006/main" count="1577" uniqueCount="399">
  <si>
    <t>Export Komplet</t>
  </si>
  <si>
    <t>VZ</t>
  </si>
  <si>
    <t>2.0</t>
  </si>
  <si>
    <t>ZAMOK</t>
  </si>
  <si>
    <t>False</t>
  </si>
  <si>
    <t>{c4d7e833-69a3-4681-b566-b7b446190eaa}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</si>
  <si>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</si>
  <si>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</si>
  <si>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</si>
  <si>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</si>
  <si>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</si>
  <si>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</si>
  <si>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</si>
  <si>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</si>
  <si>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2022017(1)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</si>
  <si>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</si>
  <si>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</si>
  <si>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Vokovická</t>
  </si>
  <si>
    <t>KSO:</t>
  </si>
  <si>
    <t/>
  </si>
  <si>
    <t>CC-CZ:</t>
  </si>
  <si>
    <t>Místo:</t>
  </si>
  <si>
    <t xml:space="preserve"> </t>
  </si>
  <si>
    <t>Datum:</t>
  </si>
  <si>
    <t>1. 11. 2022</t>
  </si>
  <si>
    <t>Zadavatel:</t>
  </si>
  <si>
    <t>IČ:</t>
  </si>
  <si>
    <t>Městská část Praha 6</t>
  </si>
  <si>
    <t>DIČ:</t>
  </si>
  <si>
    <t>Uchazeč:</t>
  </si>
  <si>
    <t>Vyplň údaj</t>
  </si>
  <si>
    <t>Projektant:</t>
  </si>
  <si>
    <t>Zpracovatel:</t>
  </si>
  <si>
    <t>Simona Králová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</si>
  <si>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</si>
  <si>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</si>
  <si>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</si>
  <si>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</si>
  <si>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</si>
  <si>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</si>
  <si>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</si>
  <si>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</si>
  <si>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</si>
  <si>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</si>
  <si>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</si>
  <si>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</si>
  <si>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</si>
  <si>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</si>
  <si>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</si>
  <si>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</si>
  <si>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</si>
  <si>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</si>
  <si>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</si>
  <si>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</si>
  <si>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</si>
  <si>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</si>
  <si>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</si>
  <si>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</si>
  <si>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</si>
  <si>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</si>
  <si>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</si>
  <si>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</si>
  <si>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</si>
  <si>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</si>
  <si>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</si>
  <si>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</si>
  <si>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</si>
  <si>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</si>
  <si>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</si>
  <si>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</si>
  <si>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</si>
  <si>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</si>
  <si>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</si>
  <si>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</si>
  <si>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</si>
  <si>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02 - SO 02</t>
  </si>
  <si>
    <t>02c - Oplocení</t>
  </si>
  <si>
    <t>STA</t>
  </si>
  <si>
    <t>1</t>
  </si>
  <si>
    <t>{de68135c-fd9d-467f-9b9c-4fe0990379cd}</t>
  </si>
  <si>
    <t>2</t>
  </si>
  <si>
    <t>KRYCÍ LIST SOUPISU PRACÍ</t>
  </si>
  <si>
    <t>Objekt:</t>
  </si>
  <si>
    <t>02 - SO 02 - 02c - Oplocení</t>
  </si>
  <si>
    <t>Vokovice, parc.č. 1281/256, 1281/257</t>
  </si>
  <si>
    <t>ra15 a.s., ATELIER SEVER s.r.o.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</si>
  <si>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</si>
  <si>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</si>
  <si>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</si>
  <si>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</si>
  <si>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</si>
  <si>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</si>
  <si>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</si>
  <si>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</si>
  <si>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</si>
  <si>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</si>
  <si>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</si>
  <si>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</si>
  <si>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</si>
  <si>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</si>
  <si>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</si>
  <si>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</si>
  <si>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</si>
  <si>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</si>
  <si>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</si>
  <si>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</si>
  <si>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</si>
  <si>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</si>
  <si>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</si>
  <si>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</si>
  <si>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</si>
  <si>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</si>
  <si>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</si>
  <si>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</si>
  <si>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</si>
  <si>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</si>
  <si>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</si>
  <si>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</si>
  <si>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</si>
  <si>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</si>
  <si>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</si>
  <si>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</si>
  <si>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</si>
  <si>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</si>
  <si>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</si>
  <si>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112201112</t>
  </si>
  <si>
    <t>Odstranění pařezů D přes 0,2 do 0,3 m v rovině a svahu do 1:5 s odklizením do 20 m a zasypáním jámy</t>
  </si>
  <si>
    <t>kus</t>
  </si>
  <si>
    <t>CS ÚRS 2022 02</t>
  </si>
  <si>
    <t>4</t>
  </si>
  <si>
    <t>2055533467</t>
  </si>
  <si>
    <t>Online PSC</t>
  </si>
  <si>
    <t>https://podminky.urs.cz/item/CS_URS_2022_02/112201112</t>
  </si>
  <si>
    <t>112201114</t>
  </si>
  <si>
    <t>Odstranění pařezů D přes 0,4 do 0,5 m v rovině a svahu do 1:5 s odklizením do 20 m a zasypáním jámy</t>
  </si>
  <si>
    <t>-2034344731</t>
  </si>
  <si>
    <t>https://podminky.urs.cz/item/CS_URS_2022_02/112201114</t>
  </si>
  <si>
    <t>3</t>
  </si>
  <si>
    <t>112201116</t>
  </si>
  <si>
    <t>Odstranění pařezů D přes 0,6 do 0,7 m v rovině a svahu do 1:5 s odklizením do 20 m a zasypáním jámy</t>
  </si>
  <si>
    <t>-1337348991</t>
  </si>
  <si>
    <t>https://podminky.urs.cz/item/CS_URS_2022_02/112201116</t>
  </si>
  <si>
    <t>119003223</t>
  </si>
  <si>
    <t>Pomocné konstrukce při zabezpečení výkopu svislé ocelové mobilní oplocení, výšky přes 1,5 do 2,2 m panely vyplněné profilovaným plechem zřízení</t>
  </si>
  <si>
    <t>m</t>
  </si>
  <si>
    <t>-364539449</t>
  </si>
  <si>
    <t>https://podminky.urs.cz/item/CS_URS_2022_02/119003223</t>
  </si>
  <si>
    <t>VV</t>
  </si>
  <si>
    <t>Oddělení stavby a ulice</t>
  </si>
  <si>
    <t>True</t>
  </si>
  <si>
    <t>30</t>
  </si>
  <si>
    <t>Oddělení stavby a MŠ</t>
  </si>
  <si>
    <t>Součet</t>
  </si>
  <si>
    <t>5</t>
  </si>
  <si>
    <t>119003224</t>
  </si>
  <si>
    <t>Pomocné konstrukce při zabezpečení výkopu svislé ocelové mobilní oplocení, výšky přes 1,5 do 2,2 m panely vyplněné profilovaným plechem odstranění</t>
  </si>
  <si>
    <t>1407784039</t>
  </si>
  <si>
    <t>https://podminky.urs.cz/item/CS_URS_2022_02/119003224</t>
  </si>
  <si>
    <t>6</t>
  </si>
  <si>
    <t>162201423</t>
  </si>
  <si>
    <t>Vodorovné přemístění pařezů do 1 km D přes 500 do 700 mm</t>
  </si>
  <si>
    <t>-1181200292</t>
  </si>
  <si>
    <t>https://podminky.urs.cz/item/CS_URS_2022_02/162201423</t>
  </si>
  <si>
    <t>18+6+3</t>
  </si>
  <si>
    <t>7</t>
  </si>
  <si>
    <t>162301973</t>
  </si>
  <si>
    <t>Příplatek k vodorovnému přemístění pařezů D přes 500 do 700 mm ZKD 1 km</t>
  </si>
  <si>
    <t>44109803</t>
  </si>
  <si>
    <t>https://podminky.urs.cz/item/CS_URS_2022_02/162301973</t>
  </si>
  <si>
    <t>27*9 'Přepočtené koeficientem množství</t>
  </si>
  <si>
    <t>8</t>
  </si>
  <si>
    <t>997013871</t>
  </si>
  <si>
    <t>Poplatek za uložení stavebního odpadu na recyklační skládce (skládkovné) směsného stavebního a demoličního kód odpadu 17 09 04 (PAŘEZY)</t>
  </si>
  <si>
    <t>t</t>
  </si>
  <si>
    <t>-214129420</t>
  </si>
  <si>
    <t>https://podminky.urs.cz/item/CS_URS_2022_02/997013871</t>
  </si>
  <si>
    <t>9</t>
  </si>
  <si>
    <t>131251103</t>
  </si>
  <si>
    <t>Hloubení jam nezapažených v hornině třídy těžitelnosti I skupiny 3 objem do 100 m3 strojně</t>
  </si>
  <si>
    <t>m3</t>
  </si>
  <si>
    <t>-231871705</t>
  </si>
  <si>
    <t>https://podminky.urs.cz/item/CS_URS_2022_02/131251103</t>
  </si>
  <si>
    <t>(4,937+8,157+3)*3,735*(2,6+4,0)/2</t>
  </si>
  <si>
    <t>(7,5+4,25)*2,45*(2,1+4,1)/2</t>
  </si>
  <si>
    <t>6,157*3*2,935</t>
  </si>
  <si>
    <t>10</t>
  </si>
  <si>
    <t>162351103</t>
  </si>
  <si>
    <t>Vodorovné přemístění přes 50 do 500 m výkopku/sypaniny z horniny třídy těžitelnosti I skupiny 1 až 3</t>
  </si>
  <si>
    <t>2004492781</t>
  </si>
  <si>
    <t>https://podminky.urs.cz/item/CS_URS_2022_02/162351103</t>
  </si>
  <si>
    <t>(3,75+6,816+3,589)*1,8*3,735</t>
  </si>
  <si>
    <t>(4+2,75)*1,5*2,4</t>
  </si>
  <si>
    <t>11</t>
  </si>
  <si>
    <t>162751117</t>
  </si>
  <si>
    <t>Vodorovné přemístění přes 9 000 do 10000 m výkopku/sypaniny z horniny třídy těžitelnosti I skupiny 1 až 3</t>
  </si>
  <si>
    <t>1132059811</t>
  </si>
  <si>
    <t>https://podminky.urs.cz/item/CS_URS_2022_02/162751117</t>
  </si>
  <si>
    <t>337,025-153,195</t>
  </si>
  <si>
    <t>12</t>
  </si>
  <si>
    <t>171152501</t>
  </si>
  <si>
    <t>Zhutnění podloží z hornin soudržných nebo nesoudržných pod násypy</t>
  </si>
  <si>
    <t>m2</t>
  </si>
  <si>
    <t>-1616042293</t>
  </si>
  <si>
    <t>https://podminky.urs.cz/item/CS_URS_2022_02/171152501</t>
  </si>
  <si>
    <t>(4,937+6,157+3,5)*2,6</t>
  </si>
  <si>
    <t>(7,5+5,25)*2,1</t>
  </si>
  <si>
    <t>13</t>
  </si>
  <si>
    <t>171201231</t>
  </si>
  <si>
    <t>Poplatek za uložení zeminy a kamení na recyklační skládce (skládkovné) kód odpadu 17 05 04</t>
  </si>
  <si>
    <t>1116133842</t>
  </si>
  <si>
    <t>https://podminky.urs.cz/item/CS_URS_2022_02/171201231</t>
  </si>
  <si>
    <t>m3 x koeficient zeminy</t>
  </si>
  <si>
    <t>183,833*1,5</t>
  </si>
  <si>
    <t>14</t>
  </si>
  <si>
    <t>171251201</t>
  </si>
  <si>
    <t>Uložení sypaniny na skládky nebo meziskládky</t>
  </si>
  <si>
    <t>2045189353</t>
  </si>
  <si>
    <t>https://podminky.urs.cz/item/CS_URS_2022_02/171251201</t>
  </si>
  <si>
    <t>174111101</t>
  </si>
  <si>
    <t>Zásyp jam, šachet rýh nebo kolem objektů sypaninou se zhutněním ručně</t>
  </si>
  <si>
    <t>-1957506838</t>
  </si>
  <si>
    <t>https://podminky.urs.cz/item/CS_URS_2022_02/174111101</t>
  </si>
  <si>
    <t>Zakládání</t>
  </si>
  <si>
    <t>16</t>
  </si>
  <si>
    <t>213141132</t>
  </si>
  <si>
    <t>Zřízení vrstvy z geotextilie ve sklonu přes 1:2 do 1:1 š přes 3 do 6 m</t>
  </si>
  <si>
    <t>-276793305</t>
  </si>
  <si>
    <t>https://podminky.urs.cz/item/CS_URS_2022_02/213141132</t>
  </si>
  <si>
    <t>(4,937+6,157+3,5+7,5+5,25)*(0,5+1,2+0,5+1,1+0,5+1+0,5)</t>
  </si>
  <si>
    <t>17</t>
  </si>
  <si>
    <t>M</t>
  </si>
  <si>
    <t>69311080</t>
  </si>
  <si>
    <t>geotextilie netkaná separační, ochranná, filtrační, drenážní PES 200g/m2</t>
  </si>
  <si>
    <t>1486776378</t>
  </si>
  <si>
    <t>144,9232*1,1845 'Přepočtené koeficientem množství</t>
  </si>
  <si>
    <t>18</t>
  </si>
  <si>
    <t>271572211</t>
  </si>
  <si>
    <t>Podsyp pod základové konstrukce se zhutněním z netříděného štěrkopísku fr. 0-63 mm</t>
  </si>
  <si>
    <t>-1395785780</t>
  </si>
  <si>
    <t>https://podminky.urs.cz/item/CS_URS_2022_02/271572211</t>
  </si>
  <si>
    <t>(4,937+6,157+3,5)*2,6*0,35</t>
  </si>
  <si>
    <t>(7,5+5,25)*2,1*0,35</t>
  </si>
  <si>
    <t>Svislé a kompletní konstrukce</t>
  </si>
  <si>
    <t>19</t>
  </si>
  <si>
    <t>327215141</t>
  </si>
  <si>
    <t>Opěrná zeď z gabionů svařovaná síť s povrchovou úpravou galfan vyplněná lomovým kamenem</t>
  </si>
  <si>
    <t>-1576548892</t>
  </si>
  <si>
    <t>https://podminky.urs.cz/item/CS_URS_2022_02/327215141</t>
  </si>
  <si>
    <t>P</t>
  </si>
  <si>
    <t>Poznámka k položce:_x000D_
Oko pletiva 10/10, pevnost sítě Rt=40kN/m, únosnost čelního spoje Rt=40kN/m, příčné vzpěry po 1m, kamenivo frakce 63-125 mm, nenasákavé.</t>
  </si>
  <si>
    <t>(4,937+7,236+3,0+3,5+4,25)*2*1,2</t>
  </si>
  <si>
    <t>(4,937+6,736+3,0+4,5+4,25)*1,5*1,1</t>
  </si>
  <si>
    <t>(4,937+6,236+3,0+5,5+4,25)*1,0*1,0</t>
  </si>
  <si>
    <t>(4,937+5,736+3,0+6,5+4,25)*1,5*0,5</t>
  </si>
  <si>
    <t>20</t>
  </si>
  <si>
    <t>338171123</t>
  </si>
  <si>
    <t>Osazování sloupků a vzpěr plotových ocelových v přes 2 do 2,6 m se zabetonováním</t>
  </si>
  <si>
    <t>1264331604</t>
  </si>
  <si>
    <t>https://podminky.urs.cz/item/CS_URS_2022_02/338171123</t>
  </si>
  <si>
    <t>55342253</t>
  </si>
  <si>
    <t>sloupek plotový průběžný Pz a komaxitový 2100/38x1,5mm</t>
  </si>
  <si>
    <t>1062052535</t>
  </si>
  <si>
    <t>22</t>
  </si>
  <si>
    <t>3483512R</t>
  </si>
  <si>
    <t>Vytvoření niky pro přípojkovou skříň elektro</t>
  </si>
  <si>
    <t>723936811</t>
  </si>
  <si>
    <t>23</t>
  </si>
  <si>
    <t>34835122R</t>
  </si>
  <si>
    <t>Vytvoření niky pro elektroměrový rozvaděč</t>
  </si>
  <si>
    <t>-1704617347</t>
  </si>
  <si>
    <t>Ostatní konstrukce a práce, bourání</t>
  </si>
  <si>
    <t>24</t>
  </si>
  <si>
    <t>966071711</t>
  </si>
  <si>
    <t>Bourání plotových sloupků a vzpěr ocelových trubkových nebo profilovaných výšky do 2,50 m zabetonovaných</t>
  </si>
  <si>
    <t>-409115869</t>
  </si>
  <si>
    <t>https://podminky.urs.cz/item/CS_URS_2022_02/966071711</t>
  </si>
  <si>
    <t>7+4</t>
  </si>
  <si>
    <t>25</t>
  </si>
  <si>
    <t>966072811</t>
  </si>
  <si>
    <t>Rozebrání rámového oplocení na ocelové sloupky v přes 1 do 2 m</t>
  </si>
  <si>
    <t>-904757840</t>
  </si>
  <si>
    <t>https://podminky.urs.cz/item/CS_URS_2022_02/966072811</t>
  </si>
  <si>
    <t>4,937+3+6,157+7,5+2*3</t>
  </si>
  <si>
    <t>997</t>
  </si>
  <si>
    <t>Přesun sutě</t>
  </si>
  <si>
    <t>26</t>
  </si>
  <si>
    <t>997013R</t>
  </si>
  <si>
    <t>Odvoz a likvidace demontovaného plotu</t>
  </si>
  <si>
    <t>kompl.</t>
  </si>
  <si>
    <t>1715997057</t>
  </si>
  <si>
    <t>998</t>
  </si>
  <si>
    <t>Přesun hmot</t>
  </si>
  <si>
    <t>27</t>
  </si>
  <si>
    <t>998232110</t>
  </si>
  <si>
    <t>Přesun hmot pro oplocení zděné z cihel nebo tvárnic v do 3 m</t>
  </si>
  <si>
    <t>1262281201</t>
  </si>
  <si>
    <t>https://podminky.urs.cz/item/CS_URS_2022_02/998232110</t>
  </si>
  <si>
    <t>PSV</t>
  </si>
  <si>
    <t>Práce a dodávky PSV</t>
  </si>
  <si>
    <t>767</t>
  </si>
  <si>
    <t>Konstrukce zámečnické</t>
  </si>
  <si>
    <t>28</t>
  </si>
  <si>
    <t>767991R</t>
  </si>
  <si>
    <t>Opravy zámečnických konstrukcí ostatní - úprava rámového plotu</t>
  </si>
  <si>
    <t>-249495799</t>
  </si>
  <si>
    <t>783</t>
  </si>
  <si>
    <t>Dokončovací práce - nátěry</t>
  </si>
  <si>
    <t>29</t>
  </si>
  <si>
    <t>783306801</t>
  </si>
  <si>
    <t>Odstranění nátěru ze zámečnických konstrukcí obroušením</t>
  </si>
  <si>
    <t>839478750</t>
  </si>
  <si>
    <t>https://podminky.urs.cz/item/CS_URS_2022_02/783306801</t>
  </si>
  <si>
    <t>stávající rámové pole plotu</t>
  </si>
  <si>
    <t>(1,0*1,5*2)*2</t>
  </si>
  <si>
    <t xml:space="preserve">sloupek </t>
  </si>
  <si>
    <t>0,3*2</t>
  </si>
  <si>
    <t>783314101</t>
  </si>
  <si>
    <t>Základní jednonásobný syntetický nátěr zámečnických konstrukcí</t>
  </si>
  <si>
    <t>-1782913961</t>
  </si>
  <si>
    <t>https://podminky.urs.cz/item/CS_URS_2022_02/783314101</t>
  </si>
  <si>
    <t>31</t>
  </si>
  <si>
    <t>783317101</t>
  </si>
  <si>
    <t>Krycí jednonásobný syntetický standardní nátěr zámečnických konstrukcí</t>
  </si>
  <si>
    <t>1310856137</t>
  </si>
  <si>
    <t>https://podminky.urs.cz/item/CS_URS_2022_02/783317101</t>
  </si>
  <si>
    <t>Práce a dodávky M</t>
  </si>
  <si>
    <t>22-M</t>
  </si>
  <si>
    <t>Montáže technologických zařízení pro dopravní stavby</t>
  </si>
  <si>
    <t>32</t>
  </si>
  <si>
    <t>220060423</t>
  </si>
  <si>
    <t>Položení ochranné trubky do kabelového lože průměru 110 mm</t>
  </si>
  <si>
    <t>64</t>
  </si>
  <si>
    <t>413371271</t>
  </si>
  <si>
    <t>https://podminky.urs.cz/item/CS_URS_2022_02/220060423</t>
  </si>
  <si>
    <t xml:space="preserve">propojení přípojkové skříně elektro a trafostanice </t>
  </si>
  <si>
    <t>propojení přípojkové skříně elektro a elektroměrového rozvaděče</t>
  </si>
  <si>
    <t>propojení elektroměrového rozvaděče a budovy MŠ</t>
  </si>
  <si>
    <t>33</t>
  </si>
  <si>
    <t>1382268</t>
  </si>
  <si>
    <t>TRUBKA KOPOFLEX 110 KF 09110 AA</t>
  </si>
  <si>
    <t>128</t>
  </si>
  <si>
    <t>1239212191</t>
  </si>
  <si>
    <t>25*1,05 'Přepočtené koeficientem množství</t>
  </si>
  <si>
    <t>VRN</t>
  </si>
  <si>
    <t>Vedlejší rozpočtové náklady</t>
  </si>
  <si>
    <t>VRN1</t>
  </si>
  <si>
    <t>Průzkumné, geodetické a projektové práce</t>
  </si>
  <si>
    <t>34</t>
  </si>
  <si>
    <t>012103000</t>
  </si>
  <si>
    <t>Geodetické práce před výstavbou</t>
  </si>
  <si>
    <t>1024</t>
  </si>
  <si>
    <t>345749907</t>
  </si>
  <si>
    <t>https://podminky.urs.cz/item/CS_URS_2022_02/012103000</t>
  </si>
  <si>
    <t>35</t>
  </si>
  <si>
    <t>012303000</t>
  </si>
  <si>
    <t>Geodetické práce po výstavbě</t>
  </si>
  <si>
    <t>322364608</t>
  </si>
  <si>
    <t>https://podminky.urs.cz/item/CS_URS_2022_02/012303000</t>
  </si>
  <si>
    <t>36</t>
  </si>
  <si>
    <t>013002000</t>
  </si>
  <si>
    <t>Projektové práce - dílenská dokumentace - kladecí plán gabión.košů</t>
  </si>
  <si>
    <t>-1606849088</t>
  </si>
  <si>
    <t>https://podminky.urs.cz/item/CS_URS_2022_02/013002000</t>
  </si>
  <si>
    <t>37</t>
  </si>
  <si>
    <t>013254000</t>
  </si>
  <si>
    <t>Dokumentace skutečného provedení stavby</t>
  </si>
  <si>
    <t>1162265698</t>
  </si>
  <si>
    <t>https://podminky.urs.cz/item/CS_URS_2022_02/013254000</t>
  </si>
  <si>
    <t>VRN3</t>
  </si>
  <si>
    <t>Zařízení staveniště</t>
  </si>
  <si>
    <t>38</t>
  </si>
  <si>
    <t>030001000</t>
  </si>
  <si>
    <t>1226617929</t>
  </si>
  <si>
    <t>https://podminky.urs.cz/item/CS_URS_2022_02/030001000</t>
  </si>
  <si>
    <t>VRN4</t>
  </si>
  <si>
    <t>Inženýrská činnost</t>
  </si>
  <si>
    <t>39</t>
  </si>
  <si>
    <t>040001000</t>
  </si>
  <si>
    <t>445524432</t>
  </si>
  <si>
    <t>https://podminky.urs.cz/item/CS_URS_2022_02/040001000</t>
  </si>
  <si>
    <t>Poznámka k položce:_x000D_
Zajištění záboru veřejného prostranství.</t>
  </si>
  <si>
    <t>40</t>
  </si>
  <si>
    <t>045002000</t>
  </si>
  <si>
    <t>Kompletační a koordinační činnost</t>
  </si>
  <si>
    <t>331919839</t>
  </si>
  <si>
    <t>https://podminky.urs.cz/item/CS_URS_2022_02/045002000</t>
  </si>
  <si>
    <t>Poznámka k položce:_x000D_
Uložení zemního pásku, který dodá dodavatel trafostanice.</t>
  </si>
  <si>
    <t>VRN9</t>
  </si>
  <si>
    <t>Ostatní náklady</t>
  </si>
  <si>
    <t>41</t>
  </si>
  <si>
    <t>090001000</t>
  </si>
  <si>
    <t>Ostatní náklady - vzorkování kameniva</t>
  </si>
  <si>
    <t>-1506088138</t>
  </si>
  <si>
    <t>https://podminky.urs.cz/item/CS_URS_2022_02/090001000</t>
  </si>
  <si>
    <t>42</t>
  </si>
  <si>
    <t>094002000</t>
  </si>
  <si>
    <t>Ostatní náklady související s výstavbou</t>
  </si>
  <si>
    <t>668868121</t>
  </si>
  <si>
    <t>https://podminky.urs.cz/item/CS_URS_2022_02/094002000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</si>
</sst>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71201231" TargetMode="External"/><Relationship Id="rId18" Type="http://schemas.openxmlformats.org/officeDocument/2006/relationships/hyperlink" Target="https://podminky.urs.cz/item/CS_URS_2022_02/327215141" TargetMode="External"/><Relationship Id="rId26" Type="http://schemas.openxmlformats.org/officeDocument/2006/relationships/hyperlink" Target="https://podminky.urs.cz/item/CS_URS_2022_02/220060423" TargetMode="External"/><Relationship Id="rId3" Type="http://schemas.openxmlformats.org/officeDocument/2006/relationships/hyperlink" Target="https://podminky.urs.cz/item/CS_URS_2022_02/112201116" TargetMode="External"/><Relationship Id="rId21" Type="http://schemas.openxmlformats.org/officeDocument/2006/relationships/hyperlink" Target="https://podminky.urs.cz/item/CS_URS_2022_02/966072811" TargetMode="External"/><Relationship Id="rId34" Type="http://schemas.openxmlformats.org/officeDocument/2006/relationships/hyperlink" Target="https://podminky.urs.cz/item/CS_URS_2022_02/090001000" TargetMode="External"/><Relationship Id="rId7" Type="http://schemas.openxmlformats.org/officeDocument/2006/relationships/hyperlink" Target="https://podminky.urs.cz/item/CS_URS_2022_02/162301973" TargetMode="External"/><Relationship Id="rId12" Type="http://schemas.openxmlformats.org/officeDocument/2006/relationships/hyperlink" Target="https://podminky.urs.cz/item/CS_URS_2022_02/171152501" TargetMode="External"/><Relationship Id="rId17" Type="http://schemas.openxmlformats.org/officeDocument/2006/relationships/hyperlink" Target="https://podminky.urs.cz/item/CS_URS_2022_02/271572211" TargetMode="External"/><Relationship Id="rId25" Type="http://schemas.openxmlformats.org/officeDocument/2006/relationships/hyperlink" Target="https://podminky.urs.cz/item/CS_URS_2022_02/783317101" TargetMode="External"/><Relationship Id="rId33" Type="http://schemas.openxmlformats.org/officeDocument/2006/relationships/hyperlink" Target="https://podminky.urs.cz/item/CS_URS_2022_02/045002000" TargetMode="External"/><Relationship Id="rId2" Type="http://schemas.openxmlformats.org/officeDocument/2006/relationships/hyperlink" Target="https://podminky.urs.cz/item/CS_URS_2022_02/112201114" TargetMode="External"/><Relationship Id="rId16" Type="http://schemas.openxmlformats.org/officeDocument/2006/relationships/hyperlink" Target="https://podminky.urs.cz/item/CS_URS_2022_02/213141132" TargetMode="External"/><Relationship Id="rId20" Type="http://schemas.openxmlformats.org/officeDocument/2006/relationships/hyperlink" Target="https://podminky.urs.cz/item/CS_URS_2022_02/966071711" TargetMode="External"/><Relationship Id="rId29" Type="http://schemas.openxmlformats.org/officeDocument/2006/relationships/hyperlink" Target="https://podminky.urs.cz/item/CS_URS_2022_02/013002000" TargetMode="External"/><Relationship Id="rId1" Type="http://schemas.openxmlformats.org/officeDocument/2006/relationships/hyperlink" Target="https://podminky.urs.cz/item/CS_URS_2022_02/112201112" TargetMode="External"/><Relationship Id="rId6" Type="http://schemas.openxmlformats.org/officeDocument/2006/relationships/hyperlink" Target="https://podminky.urs.cz/item/CS_URS_2022_02/162201423" TargetMode="External"/><Relationship Id="rId11" Type="http://schemas.openxmlformats.org/officeDocument/2006/relationships/hyperlink" Target="https://podminky.urs.cz/item/CS_URS_2022_02/162751117" TargetMode="External"/><Relationship Id="rId24" Type="http://schemas.openxmlformats.org/officeDocument/2006/relationships/hyperlink" Target="https://podminky.urs.cz/item/CS_URS_2022_02/783314101" TargetMode="External"/><Relationship Id="rId32" Type="http://schemas.openxmlformats.org/officeDocument/2006/relationships/hyperlink" Target="https://podminky.urs.cz/item/CS_URS_2022_02/040001000" TargetMode="External"/><Relationship Id="rId5" Type="http://schemas.openxmlformats.org/officeDocument/2006/relationships/hyperlink" Target="https://podminky.urs.cz/item/CS_URS_2022_02/119003224" TargetMode="External"/><Relationship Id="rId15" Type="http://schemas.openxmlformats.org/officeDocument/2006/relationships/hyperlink" Target="https://podminky.urs.cz/item/CS_URS_2022_02/174111101" TargetMode="External"/><Relationship Id="rId23" Type="http://schemas.openxmlformats.org/officeDocument/2006/relationships/hyperlink" Target="https://podminky.urs.cz/item/CS_URS_2022_02/783306801" TargetMode="External"/><Relationship Id="rId28" Type="http://schemas.openxmlformats.org/officeDocument/2006/relationships/hyperlink" Target="https://podminky.urs.cz/item/CS_URS_2022_02/012303000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2/162351103" TargetMode="External"/><Relationship Id="rId19" Type="http://schemas.openxmlformats.org/officeDocument/2006/relationships/hyperlink" Target="https://podminky.urs.cz/item/CS_URS_2022_02/338171123" TargetMode="External"/><Relationship Id="rId31" Type="http://schemas.openxmlformats.org/officeDocument/2006/relationships/hyperlink" Target="https://podminky.urs.cz/item/CS_URS_2022_02/030001000" TargetMode="External"/><Relationship Id="rId4" Type="http://schemas.openxmlformats.org/officeDocument/2006/relationships/hyperlink" Target="https://podminky.urs.cz/item/CS_URS_2022_02/119003223" TargetMode="External"/><Relationship Id="rId9" Type="http://schemas.openxmlformats.org/officeDocument/2006/relationships/hyperlink" Target="https://podminky.urs.cz/item/CS_URS_2022_02/131251103" TargetMode="External"/><Relationship Id="rId14" Type="http://schemas.openxmlformats.org/officeDocument/2006/relationships/hyperlink" Target="https://podminky.urs.cz/item/CS_URS_2022_02/171251201" TargetMode="External"/><Relationship Id="rId22" Type="http://schemas.openxmlformats.org/officeDocument/2006/relationships/hyperlink" Target="https://podminky.urs.cz/item/CS_URS_2022_02/998232110" TargetMode="External"/><Relationship Id="rId27" Type="http://schemas.openxmlformats.org/officeDocument/2006/relationships/hyperlink" Target="https://podminky.urs.cz/item/CS_URS_2022_02/012103000" TargetMode="External"/><Relationship Id="rId30" Type="http://schemas.openxmlformats.org/officeDocument/2006/relationships/hyperlink" Target="https://podminky.urs.cz/item/CS_URS_2022_02/013254000" TargetMode="External"/><Relationship Id="rId35" Type="http://schemas.openxmlformats.org/officeDocument/2006/relationships/hyperlink" Target="https://podminky.urs.cz/item/CS_URS_2022_02/094002000" TargetMode="External"/><Relationship Id="rId8" Type="http://schemas.openxmlformats.org/officeDocument/2006/relationships/hyperlink" Target="https://podminky.urs.cz/item/CS_URS_2022_02/997013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38" t="s">
        <v>14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2"/>
      <c r="AQ5" s="22"/>
      <c r="AR5" s="20"/>
      <c r="BE5" s="23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0" t="s">
        <v>17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2"/>
      <c r="AQ6" s="22"/>
      <c r="AR6" s="20"/>
      <c r="BE6" s="23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3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3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36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3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23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36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36"/>
      <c r="BS13" s="17" t="s">
        <v>6</v>
      </c>
    </row>
    <row r="14" spans="1:74" ht="12.75">
      <c r="B14" s="21"/>
      <c r="C14" s="22"/>
      <c r="D14" s="22"/>
      <c r="E14" s="241" t="s">
        <v>30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3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36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3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236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36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3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236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36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36"/>
    </row>
    <row r="23" spans="1:71" s="1" customFormat="1" ht="47.25" customHeight="1">
      <c r="B23" s="21"/>
      <c r="C23" s="22"/>
      <c r="D23" s="22"/>
      <c r="E23" s="243" t="s">
        <v>35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2"/>
      <c r="AP23" s="22"/>
      <c r="AQ23" s="22"/>
      <c r="AR23" s="20"/>
      <c r="BE23" s="23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3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36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44">
        <f>ROUND(AG54,2)</f>
        <v>0</v>
      </c>
      <c r="AL26" s="245"/>
      <c r="AM26" s="245"/>
      <c r="AN26" s="245"/>
      <c r="AO26" s="245"/>
      <c r="AP26" s="36"/>
      <c r="AQ26" s="36"/>
      <c r="AR26" s="39"/>
      <c r="BE26" s="23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3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46" t="s">
        <v>37</v>
      </c>
      <c r="M28" s="246"/>
      <c r="N28" s="246"/>
      <c r="O28" s="246"/>
      <c r="P28" s="246"/>
      <c r="Q28" s="36"/>
      <c r="R28" s="36"/>
      <c r="S28" s="36"/>
      <c r="T28" s="36"/>
      <c r="U28" s="36"/>
      <c r="V28" s="36"/>
      <c r="W28" s="246" t="s">
        <v>38</v>
      </c>
      <c r="X28" s="246"/>
      <c r="Y28" s="246"/>
      <c r="Z28" s="246"/>
      <c r="AA28" s="246"/>
      <c r="AB28" s="246"/>
      <c r="AC28" s="246"/>
      <c r="AD28" s="246"/>
      <c r="AE28" s="246"/>
      <c r="AF28" s="36"/>
      <c r="AG28" s="36"/>
      <c r="AH28" s="36"/>
      <c r="AI28" s="36"/>
      <c r="AJ28" s="36"/>
      <c r="AK28" s="246" t="s">
        <v>39</v>
      </c>
      <c r="AL28" s="246"/>
      <c r="AM28" s="246"/>
      <c r="AN28" s="246"/>
      <c r="AO28" s="246"/>
      <c r="AP28" s="36"/>
      <c r="AQ28" s="36"/>
      <c r="AR28" s="39"/>
      <c r="BE28" s="236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49">
        <v>0.21</v>
      </c>
      <c r="M29" s="248"/>
      <c r="N29" s="248"/>
      <c r="O29" s="248"/>
      <c r="P29" s="248"/>
      <c r="Q29" s="41"/>
      <c r="R29" s="41"/>
      <c r="S29" s="41"/>
      <c r="T29" s="41"/>
      <c r="U29" s="41"/>
      <c r="V29" s="41"/>
      <c r="W29" s="247">
        <f>ROUND(AZ54, 2)</f>
        <v>0</v>
      </c>
      <c r="X29" s="248"/>
      <c r="Y29" s="248"/>
      <c r="Z29" s="248"/>
      <c r="AA29" s="248"/>
      <c r="AB29" s="248"/>
      <c r="AC29" s="248"/>
      <c r="AD29" s="248"/>
      <c r="AE29" s="248"/>
      <c r="AF29" s="41"/>
      <c r="AG29" s="41"/>
      <c r="AH29" s="41"/>
      <c r="AI29" s="41"/>
      <c r="AJ29" s="41"/>
      <c r="AK29" s="247">
        <f>ROUND(AV54, 2)</f>
        <v>0</v>
      </c>
      <c r="AL29" s="248"/>
      <c r="AM29" s="248"/>
      <c r="AN29" s="248"/>
      <c r="AO29" s="248"/>
      <c r="AP29" s="41"/>
      <c r="AQ29" s="41"/>
      <c r="AR29" s="42"/>
      <c r="BE29" s="237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49">
        <v>0.15</v>
      </c>
      <c r="M30" s="248"/>
      <c r="N30" s="248"/>
      <c r="O30" s="248"/>
      <c r="P30" s="248"/>
      <c r="Q30" s="41"/>
      <c r="R30" s="41"/>
      <c r="S30" s="41"/>
      <c r="T30" s="41"/>
      <c r="U30" s="41"/>
      <c r="V30" s="41"/>
      <c r="W30" s="247">
        <f>ROUND(BA54, 2)</f>
        <v>0</v>
      </c>
      <c r="X30" s="248"/>
      <c r="Y30" s="248"/>
      <c r="Z30" s="248"/>
      <c r="AA30" s="248"/>
      <c r="AB30" s="248"/>
      <c r="AC30" s="248"/>
      <c r="AD30" s="248"/>
      <c r="AE30" s="248"/>
      <c r="AF30" s="41"/>
      <c r="AG30" s="41"/>
      <c r="AH30" s="41"/>
      <c r="AI30" s="41"/>
      <c r="AJ30" s="41"/>
      <c r="AK30" s="247">
        <f>ROUND(AW54, 2)</f>
        <v>0</v>
      </c>
      <c r="AL30" s="248"/>
      <c r="AM30" s="248"/>
      <c r="AN30" s="248"/>
      <c r="AO30" s="248"/>
      <c r="AP30" s="41"/>
      <c r="AQ30" s="41"/>
      <c r="AR30" s="42"/>
      <c r="BE30" s="237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49">
        <v>0.21</v>
      </c>
      <c r="M31" s="248"/>
      <c r="N31" s="248"/>
      <c r="O31" s="248"/>
      <c r="P31" s="248"/>
      <c r="Q31" s="41"/>
      <c r="R31" s="41"/>
      <c r="S31" s="41"/>
      <c r="T31" s="41"/>
      <c r="U31" s="41"/>
      <c r="V31" s="41"/>
      <c r="W31" s="247">
        <f>ROUND(BB54, 2)</f>
        <v>0</v>
      </c>
      <c r="X31" s="248"/>
      <c r="Y31" s="248"/>
      <c r="Z31" s="248"/>
      <c r="AA31" s="248"/>
      <c r="AB31" s="248"/>
      <c r="AC31" s="248"/>
      <c r="AD31" s="248"/>
      <c r="AE31" s="248"/>
      <c r="AF31" s="41"/>
      <c r="AG31" s="41"/>
      <c r="AH31" s="41"/>
      <c r="AI31" s="41"/>
      <c r="AJ31" s="41"/>
      <c r="AK31" s="247">
        <v>0</v>
      </c>
      <c r="AL31" s="248"/>
      <c r="AM31" s="248"/>
      <c r="AN31" s="248"/>
      <c r="AO31" s="248"/>
      <c r="AP31" s="41"/>
      <c r="AQ31" s="41"/>
      <c r="AR31" s="42"/>
      <c r="BE31" s="237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49">
        <v>0.15</v>
      </c>
      <c r="M32" s="248"/>
      <c r="N32" s="248"/>
      <c r="O32" s="248"/>
      <c r="P32" s="248"/>
      <c r="Q32" s="41"/>
      <c r="R32" s="41"/>
      <c r="S32" s="41"/>
      <c r="T32" s="41"/>
      <c r="U32" s="41"/>
      <c r="V32" s="41"/>
      <c r="W32" s="247">
        <f>ROUND(BC54, 2)</f>
        <v>0</v>
      </c>
      <c r="X32" s="248"/>
      <c r="Y32" s="248"/>
      <c r="Z32" s="248"/>
      <c r="AA32" s="248"/>
      <c r="AB32" s="248"/>
      <c r="AC32" s="248"/>
      <c r="AD32" s="248"/>
      <c r="AE32" s="248"/>
      <c r="AF32" s="41"/>
      <c r="AG32" s="41"/>
      <c r="AH32" s="41"/>
      <c r="AI32" s="41"/>
      <c r="AJ32" s="41"/>
      <c r="AK32" s="247">
        <v>0</v>
      </c>
      <c r="AL32" s="248"/>
      <c r="AM32" s="248"/>
      <c r="AN32" s="248"/>
      <c r="AO32" s="248"/>
      <c r="AP32" s="41"/>
      <c r="AQ32" s="41"/>
      <c r="AR32" s="42"/>
      <c r="BE32" s="237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49">
        <v>0</v>
      </c>
      <c r="M33" s="248"/>
      <c r="N33" s="248"/>
      <c r="O33" s="248"/>
      <c r="P33" s="248"/>
      <c r="Q33" s="41"/>
      <c r="R33" s="41"/>
      <c r="S33" s="41"/>
      <c r="T33" s="41"/>
      <c r="U33" s="41"/>
      <c r="V33" s="41"/>
      <c r="W33" s="247">
        <f>ROUND(BD54, 2)</f>
        <v>0</v>
      </c>
      <c r="X33" s="248"/>
      <c r="Y33" s="248"/>
      <c r="Z33" s="248"/>
      <c r="AA33" s="248"/>
      <c r="AB33" s="248"/>
      <c r="AC33" s="248"/>
      <c r="AD33" s="248"/>
      <c r="AE33" s="248"/>
      <c r="AF33" s="41"/>
      <c r="AG33" s="41"/>
      <c r="AH33" s="41"/>
      <c r="AI33" s="41"/>
      <c r="AJ33" s="41"/>
      <c r="AK33" s="247">
        <v>0</v>
      </c>
      <c r="AL33" s="248"/>
      <c r="AM33" s="248"/>
      <c r="AN33" s="248"/>
      <c r="AO33" s="24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50" t="s">
        <v>48</v>
      </c>
      <c r="Y35" s="251"/>
      <c r="Z35" s="251"/>
      <c r="AA35" s="251"/>
      <c r="AB35" s="251"/>
      <c r="AC35" s="45"/>
      <c r="AD35" s="45"/>
      <c r="AE35" s="45"/>
      <c r="AF35" s="45"/>
      <c r="AG35" s="45"/>
      <c r="AH35" s="45"/>
      <c r="AI35" s="45"/>
      <c r="AJ35" s="45"/>
      <c r="AK35" s="252">
        <f>SUM(AK26:AK33)</f>
        <v>0</v>
      </c>
      <c r="AL35" s="251"/>
      <c r="AM35" s="251"/>
      <c r="AN35" s="251"/>
      <c r="AO35" s="25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2022017(1)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54" t="str">
        <f>K6</f>
        <v>MŠ Vokovická</v>
      </c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56" t="str">
        <f>IF(AN8= "","",AN8)</f>
        <v>1. 11. 2022</v>
      </c>
      <c r="AN47" s="25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Městská část Praha 6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257" t="str">
        <f>IF(E17="","",E17)</f>
        <v xml:space="preserve"> </v>
      </c>
      <c r="AN49" s="258"/>
      <c r="AO49" s="258"/>
      <c r="AP49" s="258"/>
      <c r="AQ49" s="36"/>
      <c r="AR49" s="39"/>
      <c r="AS49" s="259" t="s">
        <v>50</v>
      </c>
      <c r="AT49" s="26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257" t="str">
        <f>IF(E20="","",E20)</f>
        <v>Simona Králová</v>
      </c>
      <c r="AN50" s="258"/>
      <c r="AO50" s="258"/>
      <c r="AP50" s="258"/>
      <c r="AQ50" s="36"/>
      <c r="AR50" s="39"/>
      <c r="AS50" s="261"/>
      <c r="AT50" s="26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63"/>
      <c r="AT51" s="26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65" t="s">
        <v>51</v>
      </c>
      <c r="D52" s="266"/>
      <c r="E52" s="266"/>
      <c r="F52" s="266"/>
      <c r="G52" s="266"/>
      <c r="H52" s="66"/>
      <c r="I52" s="267" t="s">
        <v>52</v>
      </c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8" t="s">
        <v>53</v>
      </c>
      <c r="AH52" s="266"/>
      <c r="AI52" s="266"/>
      <c r="AJ52" s="266"/>
      <c r="AK52" s="266"/>
      <c r="AL52" s="266"/>
      <c r="AM52" s="266"/>
      <c r="AN52" s="267" t="s">
        <v>54</v>
      </c>
      <c r="AO52" s="266"/>
      <c r="AP52" s="266"/>
      <c r="AQ52" s="67" t="s">
        <v>55</v>
      </c>
      <c r="AR52" s="39"/>
      <c r="AS52" s="68" t="s">
        <v>56</v>
      </c>
      <c r="AT52" s="69" t="s">
        <v>57</v>
      </c>
      <c r="AU52" s="69" t="s">
        <v>58</v>
      </c>
      <c r="AV52" s="69" t="s">
        <v>59</v>
      </c>
      <c r="AW52" s="69" t="s">
        <v>60</v>
      </c>
      <c r="AX52" s="69" t="s">
        <v>61</v>
      </c>
      <c r="AY52" s="69" t="s">
        <v>62</v>
      </c>
      <c r="AZ52" s="69" t="s">
        <v>63</v>
      </c>
      <c r="BA52" s="69" t="s">
        <v>64</v>
      </c>
      <c r="BB52" s="69" t="s">
        <v>65</v>
      </c>
      <c r="BC52" s="69" t="s">
        <v>66</v>
      </c>
      <c r="BD52" s="70" t="s">
        <v>67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68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72">
        <f>ROUND(AG55,2)</f>
        <v>0</v>
      </c>
      <c r="AH54" s="272"/>
      <c r="AI54" s="272"/>
      <c r="AJ54" s="272"/>
      <c r="AK54" s="272"/>
      <c r="AL54" s="272"/>
      <c r="AM54" s="272"/>
      <c r="AN54" s="273">
        <f>SUM(AG54,AT54)</f>
        <v>0</v>
      </c>
      <c r="AO54" s="273"/>
      <c r="AP54" s="273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69</v>
      </c>
      <c r="BT54" s="84" t="s">
        <v>70</v>
      </c>
      <c r="BU54" s="85" t="s">
        <v>71</v>
      </c>
      <c r="BV54" s="84" t="s">
        <v>72</v>
      </c>
      <c r="BW54" s="84" t="s">
        <v>5</v>
      </c>
      <c r="BX54" s="84" t="s">
        <v>73</v>
      </c>
      <c r="CL54" s="84" t="s">
        <v>19</v>
      </c>
    </row>
    <row r="55" spans="1:91" s="7" customFormat="1" ht="24.75" customHeight="1">
      <c r="A55" s="86" t="s">
        <v>74</v>
      </c>
      <c r="B55" s="87"/>
      <c r="C55" s="88"/>
      <c r="D55" s="271" t="s">
        <v>75</v>
      </c>
      <c r="E55" s="271"/>
      <c r="F55" s="271"/>
      <c r="G55" s="271"/>
      <c r="H55" s="271"/>
      <c r="I55" s="89"/>
      <c r="J55" s="271" t="s">
        <v>76</v>
      </c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69">
        <f>'02 - SO 02 - 02c - Oplocení'!J30</f>
        <v>0</v>
      </c>
      <c r="AH55" s="270"/>
      <c r="AI55" s="270"/>
      <c r="AJ55" s="270"/>
      <c r="AK55" s="270"/>
      <c r="AL55" s="270"/>
      <c r="AM55" s="270"/>
      <c r="AN55" s="269">
        <f>SUM(AG55,AT55)</f>
        <v>0</v>
      </c>
      <c r="AO55" s="270"/>
      <c r="AP55" s="270"/>
      <c r="AQ55" s="90" t="s">
        <v>77</v>
      </c>
      <c r="AR55" s="91"/>
      <c r="AS55" s="92">
        <v>0</v>
      </c>
      <c r="AT55" s="93">
        <f>ROUND(SUM(AV55:AW55),2)</f>
        <v>0</v>
      </c>
      <c r="AU55" s="94">
        <f>'02 - SO 02 - 02c - Oplocení'!P96</f>
        <v>0</v>
      </c>
      <c r="AV55" s="93">
        <f>'02 - SO 02 - 02c - Oplocení'!J33</f>
        <v>0</v>
      </c>
      <c r="AW55" s="93">
        <f>'02 - SO 02 - 02c - Oplocení'!J34</f>
        <v>0</v>
      </c>
      <c r="AX55" s="93">
        <f>'02 - SO 02 - 02c - Oplocení'!J35</f>
        <v>0</v>
      </c>
      <c r="AY55" s="93">
        <f>'02 - SO 02 - 02c - Oplocení'!J36</f>
        <v>0</v>
      </c>
      <c r="AZ55" s="93">
        <f>'02 - SO 02 - 02c - Oplocení'!F33</f>
        <v>0</v>
      </c>
      <c r="BA55" s="93">
        <f>'02 - SO 02 - 02c - Oplocení'!F34</f>
        <v>0</v>
      </c>
      <c r="BB55" s="93">
        <f>'02 - SO 02 - 02c - Oplocení'!F35</f>
        <v>0</v>
      </c>
      <c r="BC55" s="93">
        <f>'02 - SO 02 - 02c - Oplocení'!F36</f>
        <v>0</v>
      </c>
      <c r="BD55" s="95">
        <f>'02 - SO 02 - 02c - Oplocení'!F37</f>
        <v>0</v>
      </c>
      <c r="BT55" s="96" t="s">
        <v>78</v>
      </c>
      <c r="BV55" s="96" t="s">
        <v>72</v>
      </c>
      <c r="BW55" s="96" t="s">
        <v>79</v>
      </c>
      <c r="BX55" s="96" t="s">
        <v>5</v>
      </c>
      <c r="CL55" s="96" t="s">
        <v>19</v>
      </c>
      <c r="CM55" s="96" t="s">
        <v>80</v>
      </c>
    </row>
    <row r="56" spans="1:91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1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zaeVs+mTDh1HzT2Z07BPHO8MVkA3iCoTGXGqNAyc8dtJAtiFnCVUcDvDIuHlxhkhZ4N5uLLM2e1Mz1C0/utSZw==" saltValue="FKqKTZnDrwuLxl+VhiBkpk0b4uKvx2Ut8mdCrsO2XsL7hMUvpiKQQfSRONy2UBUvDwQF9chCr/1/B01Cz8ktk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2 - SO 02 - 02c - Oploce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2"/>
  <sheetViews>
    <sheetView showGridLines="0" tabSelected="1" topLeftCell="A14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7" t="s">
        <v>79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0"/>
      <c r="AT3" s="17" t="s">
        <v>80</v>
      </c>
    </row>
    <row r="4" spans="1:46" s="1" customFormat="1" ht="24.95" customHeight="1">
      <c r="B4" s="20"/>
      <c r="D4" s="99" t="s">
        <v>81</v>
      </c>
      <c r="L4" s="20"/>
      <c r="M4" s="100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1" t="s">
        <v>16</v>
      </c>
      <c r="L6" s="20"/>
    </row>
    <row r="7" spans="1:46" s="1" customFormat="1" ht="16.5" customHeight="1">
      <c r="B7" s="20"/>
      <c r="E7" s="275" t="str">
        <f>'Rekapitulace stavby'!K6</f>
        <v>MŠ Vokovická</v>
      </c>
      <c r="F7" s="276"/>
      <c r="G7" s="276"/>
      <c r="H7" s="276"/>
      <c r="L7" s="20"/>
    </row>
    <row r="8" spans="1:46" s="2" customFormat="1" ht="12" customHeight="1">
      <c r="A8" s="34"/>
      <c r="B8" s="39"/>
      <c r="C8" s="34"/>
      <c r="D8" s="101" t="s">
        <v>82</v>
      </c>
      <c r="E8" s="34"/>
      <c r="F8" s="34"/>
      <c r="G8" s="34"/>
      <c r="H8" s="34"/>
      <c r="I8" s="34"/>
      <c r="J8" s="34"/>
      <c r="K8" s="34"/>
      <c r="L8" s="10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77" t="s">
        <v>83</v>
      </c>
      <c r="F9" s="278"/>
      <c r="G9" s="278"/>
      <c r="H9" s="278"/>
      <c r="I9" s="34"/>
      <c r="J9" s="34"/>
      <c r="K9" s="34"/>
      <c r="L9" s="10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1" t="s">
        <v>18</v>
      </c>
      <c r="E11" s="34"/>
      <c r="F11" s="103" t="s">
        <v>19</v>
      </c>
      <c r="G11" s="34"/>
      <c r="H11" s="34"/>
      <c r="I11" s="101" t="s">
        <v>20</v>
      </c>
      <c r="J11" s="103" t="s">
        <v>19</v>
      </c>
      <c r="K11" s="34"/>
      <c r="L11" s="10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1" t="s">
        <v>21</v>
      </c>
      <c r="E12" s="34"/>
      <c r="F12" s="103" t="s">
        <v>84</v>
      </c>
      <c r="G12" s="34"/>
      <c r="H12" s="34"/>
      <c r="I12" s="101" t="s">
        <v>23</v>
      </c>
      <c r="J12" s="104" t="str">
        <f>'Rekapitulace stavby'!AN8</f>
        <v>1. 11. 2022</v>
      </c>
      <c r="K12" s="34"/>
      <c r="L12" s="10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1" t="s">
        <v>25</v>
      </c>
      <c r="E14" s="34"/>
      <c r="F14" s="34"/>
      <c r="G14" s="34"/>
      <c r="H14" s="34"/>
      <c r="I14" s="101" t="s">
        <v>26</v>
      </c>
      <c r="J14" s="103" t="s">
        <v>19</v>
      </c>
      <c r="K14" s="34"/>
      <c r="L14" s="10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3" t="s">
        <v>27</v>
      </c>
      <c r="F15" s="34"/>
      <c r="G15" s="34"/>
      <c r="H15" s="34"/>
      <c r="I15" s="101" t="s">
        <v>28</v>
      </c>
      <c r="J15" s="103" t="s">
        <v>19</v>
      </c>
      <c r="K15" s="34"/>
      <c r="L15" s="10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1" t="s">
        <v>29</v>
      </c>
      <c r="E17" s="34"/>
      <c r="F17" s="34"/>
      <c r="G17" s="34"/>
      <c r="H17" s="34"/>
      <c r="I17" s="101" t="s">
        <v>26</v>
      </c>
      <c r="J17" s="30" t="str">
        <f>'Rekapitulace stavby'!AN13</f>
        <v>Vyplň údaj</v>
      </c>
      <c r="K17" s="34"/>
      <c r="L17" s="10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79" t="str">
        <f>'Rekapitulace stavby'!E14</f>
        <v>Vyplň údaj</v>
      </c>
      <c r="F18" s="280"/>
      <c r="G18" s="280"/>
      <c r="H18" s="280"/>
      <c r="I18" s="101" t="s">
        <v>28</v>
      </c>
      <c r="J18" s="30" t="str">
        <f>'Rekapitulace stavby'!AN14</f>
        <v>Vyplň údaj</v>
      </c>
      <c r="K18" s="34"/>
      <c r="L18" s="10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1" t="s">
        <v>31</v>
      </c>
      <c r="E20" s="34"/>
      <c r="F20" s="34"/>
      <c r="G20" s="34"/>
      <c r="H20" s="34"/>
      <c r="I20" s="101" t="s">
        <v>26</v>
      </c>
      <c r="J20" s="103" t="s">
        <v>19</v>
      </c>
      <c r="K20" s="34"/>
      <c r="L20" s="10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3" t="s">
        <v>85</v>
      </c>
      <c r="F21" s="34"/>
      <c r="G21" s="34"/>
      <c r="H21" s="34"/>
      <c r="I21" s="101" t="s">
        <v>28</v>
      </c>
      <c r="J21" s="103" t="s">
        <v>19</v>
      </c>
      <c r="K21" s="34"/>
      <c r="L21" s="10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1" t="s">
        <v>32</v>
      </c>
      <c r="E23" s="34"/>
      <c r="F23" s="34"/>
      <c r="G23" s="34"/>
      <c r="H23" s="34"/>
      <c r="I23" s="101" t="s">
        <v>26</v>
      </c>
      <c r="J23" s="103" t="s">
        <v>19</v>
      </c>
      <c r="K23" s="34"/>
      <c r="L23" s="10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3" t="s">
        <v>33</v>
      </c>
      <c r="F24" s="34"/>
      <c r="G24" s="34"/>
      <c r="H24" s="34"/>
      <c r="I24" s="101" t="s">
        <v>28</v>
      </c>
      <c r="J24" s="103" t="s">
        <v>19</v>
      </c>
      <c r="K24" s="34"/>
      <c r="L24" s="10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1" t="s">
        <v>34</v>
      </c>
      <c r="E26" s="34"/>
      <c r="F26" s="34"/>
      <c r="G26" s="34"/>
      <c r="H26" s="34"/>
      <c r="I26" s="34"/>
      <c r="J26" s="34"/>
      <c r="K26" s="34"/>
      <c r="L26" s="10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5"/>
      <c r="B27" s="106"/>
      <c r="C27" s="105"/>
      <c r="D27" s="105"/>
      <c r="E27" s="281" t="s">
        <v>19</v>
      </c>
      <c r="F27" s="281"/>
      <c r="G27" s="281"/>
      <c r="H27" s="281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8"/>
      <c r="E29" s="108"/>
      <c r="F29" s="108"/>
      <c r="G29" s="108"/>
      <c r="H29" s="108"/>
      <c r="I29" s="108"/>
      <c r="J29" s="108"/>
      <c r="K29" s="108"/>
      <c r="L29" s="10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09" t="s">
        <v>36</v>
      </c>
      <c r="E30" s="34"/>
      <c r="F30" s="34"/>
      <c r="G30" s="34"/>
      <c r="H30" s="34"/>
      <c r="I30" s="34"/>
      <c r="J30" s="110">
        <f>ROUND(J96, 2)</f>
        <v>0</v>
      </c>
      <c r="K30" s="34"/>
      <c r="L30" s="10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08"/>
      <c r="E31" s="108"/>
      <c r="F31" s="108"/>
      <c r="G31" s="108"/>
      <c r="H31" s="108"/>
      <c r="I31" s="108"/>
      <c r="J31" s="108"/>
      <c r="K31" s="108"/>
      <c r="L31" s="10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1" t="s">
        <v>38</v>
      </c>
      <c r="G32" s="34"/>
      <c r="H32" s="34"/>
      <c r="I32" s="111" t="s">
        <v>37</v>
      </c>
      <c r="J32" s="111" t="s">
        <v>39</v>
      </c>
      <c r="K32" s="34"/>
      <c r="L32" s="10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2" t="s">
        <v>40</v>
      </c>
      <c r="E33" s="101" t="s">
        <v>41</v>
      </c>
      <c r="F33" s="113">
        <f>ROUND((SUM(BE96:BE241)),  2)</f>
        <v>0</v>
      </c>
      <c r="G33" s="34"/>
      <c r="H33" s="34"/>
      <c r="I33" s="114">
        <v>0.21</v>
      </c>
      <c r="J33" s="113">
        <f>ROUND(((SUM(BE96:BE241))*I33),  2)</f>
        <v>0</v>
      </c>
      <c r="K33" s="34"/>
      <c r="L33" s="10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1" t="s">
        <v>42</v>
      </c>
      <c r="F34" s="113">
        <f>ROUND((SUM(BF96:BF241)),  2)</f>
        <v>0</v>
      </c>
      <c r="G34" s="34"/>
      <c r="H34" s="34"/>
      <c r="I34" s="114">
        <v>0.15</v>
      </c>
      <c r="J34" s="113">
        <f>ROUND(((SUM(BF96:BF241))*I34),  2)</f>
        <v>0</v>
      </c>
      <c r="K34" s="34"/>
      <c r="L34" s="10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1" t="s">
        <v>43</v>
      </c>
      <c r="F35" s="113">
        <f>ROUND((SUM(BG96:BG241)),  2)</f>
        <v>0</v>
      </c>
      <c r="G35" s="34"/>
      <c r="H35" s="34"/>
      <c r="I35" s="114">
        <v>0.21</v>
      </c>
      <c r="J35" s="113">
        <f>0</f>
        <v>0</v>
      </c>
      <c r="K35" s="34"/>
      <c r="L35" s="10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1" t="s">
        <v>44</v>
      </c>
      <c r="F36" s="113">
        <f>ROUND((SUM(BH96:BH241)),  2)</f>
        <v>0</v>
      </c>
      <c r="G36" s="34"/>
      <c r="H36" s="34"/>
      <c r="I36" s="114">
        <v>0.15</v>
      </c>
      <c r="J36" s="113">
        <f>0</f>
        <v>0</v>
      </c>
      <c r="K36" s="34"/>
      <c r="L36" s="10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1" t="s">
        <v>45</v>
      </c>
      <c r="F37" s="113">
        <f>ROUND((SUM(BI96:BI241)),  2)</f>
        <v>0</v>
      </c>
      <c r="G37" s="34"/>
      <c r="H37" s="34"/>
      <c r="I37" s="114">
        <v>0</v>
      </c>
      <c r="J37" s="113">
        <f>0</f>
        <v>0</v>
      </c>
      <c r="K37" s="34"/>
      <c r="L37" s="10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10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0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0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86</v>
      </c>
      <c r="D45" s="36"/>
      <c r="E45" s="36"/>
      <c r="F45" s="36"/>
      <c r="G45" s="36"/>
      <c r="H45" s="36"/>
      <c r="I45" s="36"/>
      <c r="J45" s="36"/>
      <c r="K45" s="36"/>
      <c r="L45" s="10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2" t="str">
        <f>E7</f>
        <v>MŠ Vokovická</v>
      </c>
      <c r="F48" s="283"/>
      <c r="G48" s="283"/>
      <c r="H48" s="283"/>
      <c r="I48" s="36"/>
      <c r="J48" s="36"/>
      <c r="K48" s="36"/>
      <c r="L48" s="10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82</v>
      </c>
      <c r="D49" s="36"/>
      <c r="E49" s="36"/>
      <c r="F49" s="36"/>
      <c r="G49" s="36"/>
      <c r="H49" s="36"/>
      <c r="I49" s="36"/>
      <c r="J49" s="36"/>
      <c r="K49" s="36"/>
      <c r="L49" s="10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54" t="str">
        <f>E9</f>
        <v>02 - SO 02 - 02c - Oplocení</v>
      </c>
      <c r="F50" s="284"/>
      <c r="G50" s="284"/>
      <c r="H50" s="284"/>
      <c r="I50" s="36"/>
      <c r="J50" s="36"/>
      <c r="K50" s="36"/>
      <c r="L50" s="10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Vokovice, parc.č. 1281/256, 1281/257</v>
      </c>
      <c r="G52" s="36"/>
      <c r="H52" s="36"/>
      <c r="I52" s="29" t="s">
        <v>23</v>
      </c>
      <c r="J52" s="59" t="str">
        <f>IF(J12="","",J12)</f>
        <v>1. 11. 2022</v>
      </c>
      <c r="K52" s="36"/>
      <c r="L52" s="10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Městská část Praha 6</v>
      </c>
      <c r="G54" s="36"/>
      <c r="H54" s="36"/>
      <c r="I54" s="29" t="s">
        <v>31</v>
      </c>
      <c r="J54" s="32" t="str">
        <f>E21</f>
        <v>ra15 a.s., ATELIER SEVER s.r.o.</v>
      </c>
      <c r="K54" s="36"/>
      <c r="L54" s="10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Simona Králová</v>
      </c>
      <c r="K55" s="36"/>
      <c r="L55" s="10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26" t="s">
        <v>87</v>
      </c>
      <c r="D57" s="127"/>
      <c r="E57" s="127"/>
      <c r="F57" s="127"/>
      <c r="G57" s="127"/>
      <c r="H57" s="127"/>
      <c r="I57" s="127"/>
      <c r="J57" s="128" t="s">
        <v>88</v>
      </c>
      <c r="K57" s="127"/>
      <c r="L57" s="10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29" t="s">
        <v>68</v>
      </c>
      <c r="D59" s="36"/>
      <c r="E59" s="36"/>
      <c r="F59" s="36"/>
      <c r="G59" s="36"/>
      <c r="H59" s="36"/>
      <c r="I59" s="36"/>
      <c r="J59" s="77">
        <f>J96</f>
        <v>0</v>
      </c>
      <c r="K59" s="36"/>
      <c r="L59" s="10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89</v>
      </c>
    </row>
    <row r="60" spans="1:47" s="9" customFormat="1" ht="24.95" customHeight="1">
      <c r="B60" s="130"/>
      <c r="C60" s="131"/>
      <c r="D60" s="132" t="s">
        <v>90</v>
      </c>
      <c r="E60" s="133"/>
      <c r="F60" s="133"/>
      <c r="G60" s="133"/>
      <c r="H60" s="133"/>
      <c r="I60" s="133"/>
      <c r="J60" s="134">
        <f>J97</f>
        <v>0</v>
      </c>
      <c r="K60" s="131"/>
      <c r="L60" s="135"/>
    </row>
    <row r="61" spans="1:47" s="10" customFormat="1" ht="19.899999999999999" customHeight="1">
      <c r="B61" s="136"/>
      <c r="C61" s="137"/>
      <c r="D61" s="138" t="s">
        <v>91</v>
      </c>
      <c r="E61" s="139"/>
      <c r="F61" s="139"/>
      <c r="G61" s="139"/>
      <c r="H61" s="139"/>
      <c r="I61" s="139"/>
      <c r="J61" s="140">
        <f>J98</f>
        <v>0</v>
      </c>
      <c r="K61" s="137"/>
      <c r="L61" s="141"/>
    </row>
    <row r="62" spans="1:47" s="10" customFormat="1" ht="19.899999999999999" customHeight="1">
      <c r="B62" s="136"/>
      <c r="C62" s="137"/>
      <c r="D62" s="138" t="s">
        <v>92</v>
      </c>
      <c r="E62" s="139"/>
      <c r="F62" s="139"/>
      <c r="G62" s="139"/>
      <c r="H62" s="139"/>
      <c r="I62" s="139"/>
      <c r="J62" s="140">
        <f>J152</f>
        <v>0</v>
      </c>
      <c r="K62" s="137"/>
      <c r="L62" s="141"/>
    </row>
    <row r="63" spans="1:47" s="10" customFormat="1" ht="19.899999999999999" customHeight="1">
      <c r="B63" s="136"/>
      <c r="C63" s="137"/>
      <c r="D63" s="138" t="s">
        <v>93</v>
      </c>
      <c r="E63" s="139"/>
      <c r="F63" s="139"/>
      <c r="G63" s="139"/>
      <c r="H63" s="139"/>
      <c r="I63" s="139"/>
      <c r="J63" s="140">
        <f>J163</f>
        <v>0</v>
      </c>
      <c r="K63" s="137"/>
      <c r="L63" s="141"/>
    </row>
    <row r="64" spans="1:47" s="10" customFormat="1" ht="19.899999999999999" customHeight="1">
      <c r="B64" s="136"/>
      <c r="C64" s="137"/>
      <c r="D64" s="138" t="s">
        <v>94</v>
      </c>
      <c r="E64" s="139"/>
      <c r="F64" s="139"/>
      <c r="G64" s="139"/>
      <c r="H64" s="139"/>
      <c r="I64" s="139"/>
      <c r="J64" s="140">
        <f>J177</f>
        <v>0</v>
      </c>
      <c r="K64" s="137"/>
      <c r="L64" s="141"/>
    </row>
    <row r="65" spans="1:31" s="10" customFormat="1" ht="19.899999999999999" customHeight="1">
      <c r="B65" s="136"/>
      <c r="C65" s="137"/>
      <c r="D65" s="138" t="s">
        <v>95</v>
      </c>
      <c r="E65" s="139"/>
      <c r="F65" s="139"/>
      <c r="G65" s="139"/>
      <c r="H65" s="139"/>
      <c r="I65" s="139"/>
      <c r="J65" s="140">
        <f>J184</f>
        <v>0</v>
      </c>
      <c r="K65" s="137"/>
      <c r="L65" s="141"/>
    </row>
    <row r="66" spans="1:31" s="10" customFormat="1" ht="19.899999999999999" customHeight="1">
      <c r="B66" s="136"/>
      <c r="C66" s="137"/>
      <c r="D66" s="138" t="s">
        <v>96</v>
      </c>
      <c r="E66" s="139"/>
      <c r="F66" s="139"/>
      <c r="G66" s="139"/>
      <c r="H66" s="139"/>
      <c r="I66" s="139"/>
      <c r="J66" s="140">
        <f>J186</f>
        <v>0</v>
      </c>
      <c r="K66" s="137"/>
      <c r="L66" s="141"/>
    </row>
    <row r="67" spans="1:31" s="9" customFormat="1" ht="24.95" customHeight="1">
      <c r="B67" s="130"/>
      <c r="C67" s="131"/>
      <c r="D67" s="132" t="s">
        <v>97</v>
      </c>
      <c r="E67" s="133"/>
      <c r="F67" s="133"/>
      <c r="G67" s="133"/>
      <c r="H67" s="133"/>
      <c r="I67" s="133"/>
      <c r="J67" s="134">
        <f>J189</f>
        <v>0</v>
      </c>
      <c r="K67" s="131"/>
      <c r="L67" s="135"/>
    </row>
    <row r="68" spans="1:31" s="10" customFormat="1" ht="19.899999999999999" customHeight="1">
      <c r="B68" s="136"/>
      <c r="C68" s="137"/>
      <c r="D68" s="138" t="s">
        <v>98</v>
      </c>
      <c r="E68" s="139"/>
      <c r="F68" s="139"/>
      <c r="G68" s="139"/>
      <c r="H68" s="139"/>
      <c r="I68" s="139"/>
      <c r="J68" s="140">
        <f>J190</f>
        <v>0</v>
      </c>
      <c r="K68" s="137"/>
      <c r="L68" s="141"/>
    </row>
    <row r="69" spans="1:31" s="10" customFormat="1" ht="19.899999999999999" customHeight="1">
      <c r="B69" s="136"/>
      <c r="C69" s="137"/>
      <c r="D69" s="138" t="s">
        <v>99</v>
      </c>
      <c r="E69" s="139"/>
      <c r="F69" s="139"/>
      <c r="G69" s="139"/>
      <c r="H69" s="139"/>
      <c r="I69" s="139"/>
      <c r="J69" s="140">
        <f>J192</f>
        <v>0</v>
      </c>
      <c r="K69" s="137"/>
      <c r="L69" s="141"/>
    </row>
    <row r="70" spans="1:31" s="9" customFormat="1" ht="24.95" customHeight="1">
      <c r="B70" s="130"/>
      <c r="C70" s="131"/>
      <c r="D70" s="132" t="s">
        <v>100</v>
      </c>
      <c r="E70" s="133"/>
      <c r="F70" s="133"/>
      <c r="G70" s="133"/>
      <c r="H70" s="133"/>
      <c r="I70" s="133"/>
      <c r="J70" s="134">
        <f>J204</f>
        <v>0</v>
      </c>
      <c r="K70" s="131"/>
      <c r="L70" s="135"/>
    </row>
    <row r="71" spans="1:31" s="10" customFormat="1" ht="19.899999999999999" customHeight="1">
      <c r="B71" s="136"/>
      <c r="C71" s="137"/>
      <c r="D71" s="138" t="s">
        <v>101</v>
      </c>
      <c r="E71" s="139"/>
      <c r="F71" s="139"/>
      <c r="G71" s="139"/>
      <c r="H71" s="139"/>
      <c r="I71" s="139"/>
      <c r="J71" s="140">
        <f>J205</f>
        <v>0</v>
      </c>
      <c r="K71" s="137"/>
      <c r="L71" s="141"/>
    </row>
    <row r="72" spans="1:31" s="9" customFormat="1" ht="24.95" customHeight="1">
      <c r="B72" s="130"/>
      <c r="C72" s="131"/>
      <c r="D72" s="132" t="s">
        <v>102</v>
      </c>
      <c r="E72" s="133"/>
      <c r="F72" s="133"/>
      <c r="G72" s="133"/>
      <c r="H72" s="133"/>
      <c r="I72" s="133"/>
      <c r="J72" s="134">
        <f>J217</f>
        <v>0</v>
      </c>
      <c r="K72" s="131"/>
      <c r="L72" s="135"/>
    </row>
    <row r="73" spans="1:31" s="10" customFormat="1" ht="19.899999999999999" customHeight="1">
      <c r="B73" s="136"/>
      <c r="C73" s="137"/>
      <c r="D73" s="138" t="s">
        <v>103</v>
      </c>
      <c r="E73" s="139"/>
      <c r="F73" s="139"/>
      <c r="G73" s="139"/>
      <c r="H73" s="139"/>
      <c r="I73" s="139"/>
      <c r="J73" s="140">
        <f>J218</f>
        <v>0</v>
      </c>
      <c r="K73" s="137"/>
      <c r="L73" s="141"/>
    </row>
    <row r="74" spans="1:31" s="10" customFormat="1" ht="19.899999999999999" customHeight="1">
      <c r="B74" s="136"/>
      <c r="C74" s="137"/>
      <c r="D74" s="138" t="s">
        <v>104</v>
      </c>
      <c r="E74" s="139"/>
      <c r="F74" s="139"/>
      <c r="G74" s="139"/>
      <c r="H74" s="139"/>
      <c r="I74" s="139"/>
      <c r="J74" s="140">
        <f>J227</f>
        <v>0</v>
      </c>
      <c r="K74" s="137"/>
      <c r="L74" s="141"/>
    </row>
    <row r="75" spans="1:31" s="10" customFormat="1" ht="19.899999999999999" customHeight="1">
      <c r="B75" s="136"/>
      <c r="C75" s="137"/>
      <c r="D75" s="138" t="s">
        <v>105</v>
      </c>
      <c r="E75" s="139"/>
      <c r="F75" s="139"/>
      <c r="G75" s="139"/>
      <c r="H75" s="139"/>
      <c r="I75" s="139"/>
      <c r="J75" s="140">
        <f>J230</f>
        <v>0</v>
      </c>
      <c r="K75" s="137"/>
      <c r="L75" s="141"/>
    </row>
    <row r="76" spans="1:31" s="10" customFormat="1" ht="19.899999999999999" customHeight="1">
      <c r="B76" s="136"/>
      <c r="C76" s="137"/>
      <c r="D76" s="138" t="s">
        <v>106</v>
      </c>
      <c r="E76" s="139"/>
      <c r="F76" s="139"/>
      <c r="G76" s="139"/>
      <c r="H76" s="139"/>
      <c r="I76" s="139"/>
      <c r="J76" s="140">
        <f>J237</f>
        <v>0</v>
      </c>
      <c r="K76" s="137"/>
      <c r="L76" s="141"/>
    </row>
    <row r="77" spans="1:31" s="2" customFormat="1" ht="21.7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10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63" s="2" customFormat="1" ht="6.95" customHeight="1">
      <c r="A82" s="34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0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24.95" customHeight="1">
      <c r="A83" s="34"/>
      <c r="B83" s="35"/>
      <c r="C83" s="23" t="s">
        <v>107</v>
      </c>
      <c r="D83" s="36"/>
      <c r="E83" s="36"/>
      <c r="F83" s="36"/>
      <c r="G83" s="36"/>
      <c r="H83" s="36"/>
      <c r="I83" s="36"/>
      <c r="J83" s="36"/>
      <c r="K83" s="36"/>
      <c r="L83" s="10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16</v>
      </c>
      <c r="D85" s="36"/>
      <c r="E85" s="36"/>
      <c r="F85" s="36"/>
      <c r="G85" s="36"/>
      <c r="H85" s="36"/>
      <c r="I85" s="36"/>
      <c r="J85" s="36"/>
      <c r="K85" s="36"/>
      <c r="L85" s="10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6"/>
      <c r="D86" s="36"/>
      <c r="E86" s="282" t="str">
        <f>E7</f>
        <v>MŠ Vokovická</v>
      </c>
      <c r="F86" s="283"/>
      <c r="G86" s="283"/>
      <c r="H86" s="283"/>
      <c r="I86" s="36"/>
      <c r="J86" s="36"/>
      <c r="K86" s="36"/>
      <c r="L86" s="10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82</v>
      </c>
      <c r="D87" s="36"/>
      <c r="E87" s="36"/>
      <c r="F87" s="36"/>
      <c r="G87" s="36"/>
      <c r="H87" s="36"/>
      <c r="I87" s="36"/>
      <c r="J87" s="36"/>
      <c r="K87" s="36"/>
      <c r="L87" s="10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5" customHeight="1">
      <c r="A88" s="34"/>
      <c r="B88" s="35"/>
      <c r="C88" s="36"/>
      <c r="D88" s="36"/>
      <c r="E88" s="254" t="str">
        <f>E9</f>
        <v>02 - SO 02 - 02c - Oplocení</v>
      </c>
      <c r="F88" s="284"/>
      <c r="G88" s="284"/>
      <c r="H88" s="284"/>
      <c r="I88" s="36"/>
      <c r="J88" s="36"/>
      <c r="K88" s="36"/>
      <c r="L88" s="10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0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6"/>
      <c r="E90" s="36"/>
      <c r="F90" s="27" t="str">
        <f>F12</f>
        <v>Vokovice, parc.č. 1281/256, 1281/257</v>
      </c>
      <c r="G90" s="36"/>
      <c r="H90" s="36"/>
      <c r="I90" s="29" t="s">
        <v>23</v>
      </c>
      <c r="J90" s="59" t="str">
        <f>IF(J12="","",J12)</f>
        <v>1. 11. 2022</v>
      </c>
      <c r="K90" s="36"/>
      <c r="L90" s="10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0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25.7" customHeight="1">
      <c r="A92" s="34"/>
      <c r="B92" s="35"/>
      <c r="C92" s="29" t="s">
        <v>25</v>
      </c>
      <c r="D92" s="36"/>
      <c r="E92" s="36"/>
      <c r="F92" s="27" t="str">
        <f>E15</f>
        <v>Městská část Praha 6</v>
      </c>
      <c r="G92" s="36"/>
      <c r="H92" s="36"/>
      <c r="I92" s="29" t="s">
        <v>31</v>
      </c>
      <c r="J92" s="32" t="str">
        <f>E21</f>
        <v>ra15 a.s., ATELIER SEVER s.r.o.</v>
      </c>
      <c r="K92" s="36"/>
      <c r="L92" s="10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2" customHeight="1">
      <c r="A93" s="34"/>
      <c r="B93" s="35"/>
      <c r="C93" s="29" t="s">
        <v>29</v>
      </c>
      <c r="D93" s="36"/>
      <c r="E93" s="36"/>
      <c r="F93" s="27" t="str">
        <f>IF(E18="","",E18)</f>
        <v>Vyplň údaj</v>
      </c>
      <c r="G93" s="36"/>
      <c r="H93" s="36"/>
      <c r="I93" s="29" t="s">
        <v>32</v>
      </c>
      <c r="J93" s="32" t="str">
        <f>E24</f>
        <v>Simona Králová</v>
      </c>
      <c r="K93" s="36"/>
      <c r="L93" s="10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0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42"/>
      <c r="B95" s="143"/>
      <c r="C95" s="144" t="s">
        <v>108</v>
      </c>
      <c r="D95" s="145" t="s">
        <v>55</v>
      </c>
      <c r="E95" s="145" t="s">
        <v>51</v>
      </c>
      <c r="F95" s="145" t="s">
        <v>52</v>
      </c>
      <c r="G95" s="145" t="s">
        <v>109</v>
      </c>
      <c r="H95" s="145" t="s">
        <v>110</v>
      </c>
      <c r="I95" s="145" t="s">
        <v>111</v>
      </c>
      <c r="J95" s="145" t="s">
        <v>88</v>
      </c>
      <c r="K95" s="146" t="s">
        <v>112</v>
      </c>
      <c r="L95" s="147"/>
      <c r="M95" s="68" t="s">
        <v>19</v>
      </c>
      <c r="N95" s="69" t="s">
        <v>40</v>
      </c>
      <c r="O95" s="69" t="s">
        <v>113</v>
      </c>
      <c r="P95" s="69" t="s">
        <v>114</v>
      </c>
      <c r="Q95" s="69" t="s">
        <v>115</v>
      </c>
      <c r="R95" s="69" t="s">
        <v>116</v>
      </c>
      <c r="S95" s="69" t="s">
        <v>117</v>
      </c>
      <c r="T95" s="70" t="s">
        <v>118</v>
      </c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</row>
    <row r="96" spans="1:63" s="2" customFormat="1" ht="22.9" customHeight="1">
      <c r="A96" s="34"/>
      <c r="B96" s="35"/>
      <c r="C96" s="75" t="s">
        <v>119</v>
      </c>
      <c r="D96" s="36"/>
      <c r="E96" s="36"/>
      <c r="F96" s="36"/>
      <c r="G96" s="36"/>
      <c r="H96" s="36"/>
      <c r="I96" s="36"/>
      <c r="J96" s="148">
        <f>BK96</f>
        <v>0</v>
      </c>
      <c r="K96" s="36"/>
      <c r="L96" s="39"/>
      <c r="M96" s="71"/>
      <c r="N96" s="149"/>
      <c r="O96" s="72"/>
      <c r="P96" s="150">
        <f>P97+P189+P204+P217</f>
        <v>0</v>
      </c>
      <c r="Q96" s="72"/>
      <c r="R96" s="150">
        <f>R97+R189+R204+R217</f>
        <v>357.24161750000002</v>
      </c>
      <c r="S96" s="72"/>
      <c r="T96" s="151">
        <f>T97+T189+T204+T217</f>
        <v>2.0702445000000003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69</v>
      </c>
      <c r="AU96" s="17" t="s">
        <v>89</v>
      </c>
      <c r="BK96" s="152">
        <f>BK97+BK189+BK204+BK217</f>
        <v>0</v>
      </c>
    </row>
    <row r="97" spans="1:65" s="12" customFormat="1" ht="25.9" customHeight="1">
      <c r="B97" s="153"/>
      <c r="C97" s="154"/>
      <c r="D97" s="155" t="s">
        <v>69</v>
      </c>
      <c r="E97" s="156" t="s">
        <v>120</v>
      </c>
      <c r="F97" s="156" t="s">
        <v>121</v>
      </c>
      <c r="G97" s="154"/>
      <c r="H97" s="154"/>
      <c r="I97" s="157"/>
      <c r="J97" s="158">
        <f>BK97</f>
        <v>0</v>
      </c>
      <c r="K97" s="154"/>
      <c r="L97" s="159"/>
      <c r="M97" s="160"/>
      <c r="N97" s="161"/>
      <c r="O97" s="161"/>
      <c r="P97" s="162">
        <f>P98+P152+P163+P177+P184+P186</f>
        <v>0</v>
      </c>
      <c r="Q97" s="161"/>
      <c r="R97" s="162">
        <f>R98+R152+R163+R177+R184+R186</f>
        <v>357.22590050000002</v>
      </c>
      <c r="S97" s="161"/>
      <c r="T97" s="163">
        <f>T98+T152+T163+T177+T184+T186</f>
        <v>2.0702445000000003</v>
      </c>
      <c r="AR97" s="164" t="s">
        <v>78</v>
      </c>
      <c r="AT97" s="165" t="s">
        <v>69</v>
      </c>
      <c r="AU97" s="165" t="s">
        <v>70</v>
      </c>
      <c r="AY97" s="164" t="s">
        <v>122</v>
      </c>
      <c r="BK97" s="166">
        <f>BK98+BK152+BK163+BK177+BK184+BK186</f>
        <v>0</v>
      </c>
    </row>
    <row r="98" spans="1:65" s="12" customFormat="1" ht="22.9" customHeight="1">
      <c r="B98" s="153"/>
      <c r="C98" s="154"/>
      <c r="D98" s="155" t="s">
        <v>69</v>
      </c>
      <c r="E98" s="167" t="s">
        <v>78</v>
      </c>
      <c r="F98" s="167" t="s">
        <v>123</v>
      </c>
      <c r="G98" s="154"/>
      <c r="H98" s="154"/>
      <c r="I98" s="157"/>
      <c r="J98" s="168">
        <f>BK98</f>
        <v>0</v>
      </c>
      <c r="K98" s="154"/>
      <c r="L98" s="159"/>
      <c r="M98" s="160"/>
      <c r="N98" s="161"/>
      <c r="O98" s="161"/>
      <c r="P98" s="162">
        <f>SUM(P99:P151)</f>
        <v>0</v>
      </c>
      <c r="Q98" s="161"/>
      <c r="R98" s="162">
        <f>SUM(R99:R151)</f>
        <v>1.7999999999999999E-2</v>
      </c>
      <c r="S98" s="161"/>
      <c r="T98" s="163">
        <f>SUM(T99:T151)</f>
        <v>0</v>
      </c>
      <c r="AR98" s="164" t="s">
        <v>78</v>
      </c>
      <c r="AT98" s="165" t="s">
        <v>69</v>
      </c>
      <c r="AU98" s="165" t="s">
        <v>78</v>
      </c>
      <c r="AY98" s="164" t="s">
        <v>122</v>
      </c>
      <c r="BK98" s="166">
        <f>SUM(BK99:BK151)</f>
        <v>0</v>
      </c>
    </row>
    <row r="99" spans="1:65" s="2" customFormat="1" ht="33" customHeight="1">
      <c r="A99" s="34"/>
      <c r="B99" s="35"/>
      <c r="C99" s="169" t="s">
        <v>78</v>
      </c>
      <c r="D99" s="169" t="s">
        <v>124</v>
      </c>
      <c r="E99" s="170" t="s">
        <v>125</v>
      </c>
      <c r="F99" s="171" t="s">
        <v>126</v>
      </c>
      <c r="G99" s="172" t="s">
        <v>127</v>
      </c>
      <c r="H99" s="173">
        <v>18</v>
      </c>
      <c r="I99" s="174"/>
      <c r="J99" s="175">
        <f>ROUND(I99*H99,2)</f>
        <v>0</v>
      </c>
      <c r="K99" s="171" t="s">
        <v>128</v>
      </c>
      <c r="L99" s="39"/>
      <c r="M99" s="176" t="s">
        <v>19</v>
      </c>
      <c r="N99" s="177" t="s">
        <v>41</v>
      </c>
      <c r="O99" s="64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0" t="s">
        <v>129</v>
      </c>
      <c r="AT99" s="180" t="s">
        <v>124</v>
      </c>
      <c r="AU99" s="180" t="s">
        <v>80</v>
      </c>
      <c r="AY99" s="17" t="s">
        <v>122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7" t="s">
        <v>78</v>
      </c>
      <c r="BK99" s="181">
        <f>ROUND(I99*H99,2)</f>
        <v>0</v>
      </c>
      <c r="BL99" s="17" t="s">
        <v>129</v>
      </c>
      <c r="BM99" s="180" t="s">
        <v>130</v>
      </c>
    </row>
    <row r="100" spans="1:65" s="2" customFormat="1" ht="11.25">
      <c r="A100" s="34"/>
      <c r="B100" s="35"/>
      <c r="C100" s="36"/>
      <c r="D100" s="182" t="s">
        <v>131</v>
      </c>
      <c r="E100" s="36"/>
      <c r="F100" s="183" t="s">
        <v>132</v>
      </c>
      <c r="G100" s="36"/>
      <c r="H100" s="36"/>
      <c r="I100" s="184"/>
      <c r="J100" s="36"/>
      <c r="K100" s="36"/>
      <c r="L100" s="39"/>
      <c r="M100" s="185"/>
      <c r="N100" s="186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131</v>
      </c>
      <c r="AU100" s="17" t="s">
        <v>80</v>
      </c>
    </row>
    <row r="101" spans="1:65" s="2" customFormat="1" ht="33" customHeight="1">
      <c r="A101" s="34"/>
      <c r="B101" s="35"/>
      <c r="C101" s="169" t="s">
        <v>80</v>
      </c>
      <c r="D101" s="169" t="s">
        <v>124</v>
      </c>
      <c r="E101" s="170" t="s">
        <v>133</v>
      </c>
      <c r="F101" s="171" t="s">
        <v>134</v>
      </c>
      <c r="G101" s="172" t="s">
        <v>127</v>
      </c>
      <c r="H101" s="173">
        <v>6</v>
      </c>
      <c r="I101" s="174"/>
      <c r="J101" s="175">
        <f>ROUND(I101*H101,2)</f>
        <v>0</v>
      </c>
      <c r="K101" s="171" t="s">
        <v>128</v>
      </c>
      <c r="L101" s="39"/>
      <c r="M101" s="176" t="s">
        <v>19</v>
      </c>
      <c r="N101" s="177" t="s">
        <v>41</v>
      </c>
      <c r="O101" s="64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0" t="s">
        <v>129</v>
      </c>
      <c r="AT101" s="180" t="s">
        <v>124</v>
      </c>
      <c r="AU101" s="180" t="s">
        <v>80</v>
      </c>
      <c r="AY101" s="17" t="s">
        <v>122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7" t="s">
        <v>78</v>
      </c>
      <c r="BK101" s="181">
        <f>ROUND(I101*H101,2)</f>
        <v>0</v>
      </c>
      <c r="BL101" s="17" t="s">
        <v>129</v>
      </c>
      <c r="BM101" s="180" t="s">
        <v>135</v>
      </c>
    </row>
    <row r="102" spans="1:65" s="2" customFormat="1" ht="11.25">
      <c r="A102" s="34"/>
      <c r="B102" s="35"/>
      <c r="C102" s="36"/>
      <c r="D102" s="182" t="s">
        <v>131</v>
      </c>
      <c r="E102" s="36"/>
      <c r="F102" s="183" t="s">
        <v>136</v>
      </c>
      <c r="G102" s="36"/>
      <c r="H102" s="36"/>
      <c r="I102" s="184"/>
      <c r="J102" s="36"/>
      <c r="K102" s="36"/>
      <c r="L102" s="39"/>
      <c r="M102" s="185"/>
      <c r="N102" s="186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131</v>
      </c>
      <c r="AU102" s="17" t="s">
        <v>80</v>
      </c>
    </row>
    <row r="103" spans="1:65" s="2" customFormat="1" ht="33" customHeight="1">
      <c r="A103" s="34"/>
      <c r="B103" s="35"/>
      <c r="C103" s="169" t="s">
        <v>137</v>
      </c>
      <c r="D103" s="169" t="s">
        <v>124</v>
      </c>
      <c r="E103" s="170" t="s">
        <v>138</v>
      </c>
      <c r="F103" s="171" t="s">
        <v>139</v>
      </c>
      <c r="G103" s="172" t="s">
        <v>127</v>
      </c>
      <c r="H103" s="173">
        <v>3</v>
      </c>
      <c r="I103" s="174"/>
      <c r="J103" s="175">
        <f>ROUND(I103*H103,2)</f>
        <v>0</v>
      </c>
      <c r="K103" s="171" t="s">
        <v>128</v>
      </c>
      <c r="L103" s="39"/>
      <c r="M103" s="176" t="s">
        <v>19</v>
      </c>
      <c r="N103" s="177" t="s">
        <v>41</v>
      </c>
      <c r="O103" s="64"/>
      <c r="P103" s="178">
        <f>O103*H103</f>
        <v>0</v>
      </c>
      <c r="Q103" s="178">
        <v>0</v>
      </c>
      <c r="R103" s="178">
        <f>Q103*H103</f>
        <v>0</v>
      </c>
      <c r="S103" s="178">
        <v>0</v>
      </c>
      <c r="T103" s="179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0" t="s">
        <v>129</v>
      </c>
      <c r="AT103" s="180" t="s">
        <v>124</v>
      </c>
      <c r="AU103" s="180" t="s">
        <v>80</v>
      </c>
      <c r="AY103" s="17" t="s">
        <v>122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17" t="s">
        <v>78</v>
      </c>
      <c r="BK103" s="181">
        <f>ROUND(I103*H103,2)</f>
        <v>0</v>
      </c>
      <c r="BL103" s="17" t="s">
        <v>129</v>
      </c>
      <c r="BM103" s="180" t="s">
        <v>140</v>
      </c>
    </row>
    <row r="104" spans="1:65" s="2" customFormat="1" ht="11.25">
      <c r="A104" s="34"/>
      <c r="B104" s="35"/>
      <c r="C104" s="36"/>
      <c r="D104" s="182" t="s">
        <v>131</v>
      </c>
      <c r="E104" s="36"/>
      <c r="F104" s="183" t="s">
        <v>141</v>
      </c>
      <c r="G104" s="36"/>
      <c r="H104" s="36"/>
      <c r="I104" s="184"/>
      <c r="J104" s="36"/>
      <c r="K104" s="36"/>
      <c r="L104" s="39"/>
      <c r="M104" s="185"/>
      <c r="N104" s="186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131</v>
      </c>
      <c r="AU104" s="17" t="s">
        <v>80</v>
      </c>
    </row>
    <row r="105" spans="1:65" s="2" customFormat="1" ht="44.25" customHeight="1">
      <c r="A105" s="34"/>
      <c r="B105" s="35"/>
      <c r="C105" s="169" t="s">
        <v>129</v>
      </c>
      <c r="D105" s="169" t="s">
        <v>124</v>
      </c>
      <c r="E105" s="170" t="s">
        <v>142</v>
      </c>
      <c r="F105" s="171" t="s">
        <v>143</v>
      </c>
      <c r="G105" s="172" t="s">
        <v>144</v>
      </c>
      <c r="H105" s="173">
        <v>60</v>
      </c>
      <c r="I105" s="174"/>
      <c r="J105" s="175">
        <f>ROUND(I105*H105,2)</f>
        <v>0</v>
      </c>
      <c r="K105" s="171" t="s">
        <v>128</v>
      </c>
      <c r="L105" s="39"/>
      <c r="M105" s="176" t="s">
        <v>19</v>
      </c>
      <c r="N105" s="177" t="s">
        <v>41</v>
      </c>
      <c r="O105" s="64"/>
      <c r="P105" s="178">
        <f>O105*H105</f>
        <v>0</v>
      </c>
      <c r="Q105" s="178">
        <v>2.9999999999999997E-4</v>
      </c>
      <c r="R105" s="178">
        <f>Q105*H105</f>
        <v>1.7999999999999999E-2</v>
      </c>
      <c r="S105" s="178">
        <v>0</v>
      </c>
      <c r="T105" s="179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0" t="s">
        <v>129</v>
      </c>
      <c r="AT105" s="180" t="s">
        <v>124</v>
      </c>
      <c r="AU105" s="180" t="s">
        <v>80</v>
      </c>
      <c r="AY105" s="17" t="s">
        <v>122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7" t="s">
        <v>78</v>
      </c>
      <c r="BK105" s="181">
        <f>ROUND(I105*H105,2)</f>
        <v>0</v>
      </c>
      <c r="BL105" s="17" t="s">
        <v>129</v>
      </c>
      <c r="BM105" s="180" t="s">
        <v>145</v>
      </c>
    </row>
    <row r="106" spans="1:65" s="2" customFormat="1" ht="11.25">
      <c r="A106" s="34"/>
      <c r="B106" s="35"/>
      <c r="C106" s="36"/>
      <c r="D106" s="182" t="s">
        <v>131</v>
      </c>
      <c r="E106" s="36"/>
      <c r="F106" s="183" t="s">
        <v>146</v>
      </c>
      <c r="G106" s="36"/>
      <c r="H106" s="36"/>
      <c r="I106" s="184"/>
      <c r="J106" s="36"/>
      <c r="K106" s="36"/>
      <c r="L106" s="39"/>
      <c r="M106" s="185"/>
      <c r="N106" s="186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131</v>
      </c>
      <c r="AU106" s="17" t="s">
        <v>80</v>
      </c>
    </row>
    <row r="107" spans="1:65" s="13" customFormat="1" ht="11.25">
      <c r="B107" s="187"/>
      <c r="C107" s="188"/>
      <c r="D107" s="189" t="s">
        <v>147</v>
      </c>
      <c r="E107" s="190" t="s">
        <v>19</v>
      </c>
      <c r="F107" s="191" t="s">
        <v>148</v>
      </c>
      <c r="G107" s="188"/>
      <c r="H107" s="190" t="s">
        <v>19</v>
      </c>
      <c r="I107" s="192"/>
      <c r="J107" s="188"/>
      <c r="K107" s="188"/>
      <c r="L107" s="193"/>
      <c r="M107" s="194"/>
      <c r="N107" s="195"/>
      <c r="O107" s="195"/>
      <c r="P107" s="195"/>
      <c r="Q107" s="195"/>
      <c r="R107" s="195"/>
      <c r="S107" s="195"/>
      <c r="T107" s="196"/>
      <c r="AT107" s="197" t="s">
        <v>147</v>
      </c>
      <c r="AU107" s="197" t="s">
        <v>80</v>
      </c>
      <c r="AV107" s="13" t="s">
        <v>78</v>
      </c>
      <c r="AW107" s="13" t="s">
        <v>149</v>
      </c>
      <c r="AX107" s="13" t="s">
        <v>70</v>
      </c>
      <c r="AY107" s="197" t="s">
        <v>122</v>
      </c>
    </row>
    <row r="108" spans="1:65" s="14" customFormat="1" ht="11.25">
      <c r="B108" s="198"/>
      <c r="C108" s="199"/>
      <c r="D108" s="189" t="s">
        <v>147</v>
      </c>
      <c r="E108" s="200" t="s">
        <v>19</v>
      </c>
      <c r="F108" s="201" t="s">
        <v>150</v>
      </c>
      <c r="G108" s="199"/>
      <c r="H108" s="202">
        <v>30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147</v>
      </c>
      <c r="AU108" s="208" t="s">
        <v>80</v>
      </c>
      <c r="AV108" s="14" t="s">
        <v>80</v>
      </c>
      <c r="AW108" s="14" t="s">
        <v>149</v>
      </c>
      <c r="AX108" s="14" t="s">
        <v>70</v>
      </c>
      <c r="AY108" s="208" t="s">
        <v>122</v>
      </c>
    </row>
    <row r="109" spans="1:65" s="13" customFormat="1" ht="11.25">
      <c r="B109" s="187"/>
      <c r="C109" s="188"/>
      <c r="D109" s="189" t="s">
        <v>147</v>
      </c>
      <c r="E109" s="190" t="s">
        <v>19</v>
      </c>
      <c r="F109" s="191" t="s">
        <v>151</v>
      </c>
      <c r="G109" s="188"/>
      <c r="H109" s="190" t="s">
        <v>19</v>
      </c>
      <c r="I109" s="192"/>
      <c r="J109" s="188"/>
      <c r="K109" s="188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147</v>
      </c>
      <c r="AU109" s="197" t="s">
        <v>80</v>
      </c>
      <c r="AV109" s="13" t="s">
        <v>78</v>
      </c>
      <c r="AW109" s="13" t="s">
        <v>149</v>
      </c>
      <c r="AX109" s="13" t="s">
        <v>70</v>
      </c>
      <c r="AY109" s="197" t="s">
        <v>122</v>
      </c>
    </row>
    <row r="110" spans="1:65" s="14" customFormat="1" ht="11.25">
      <c r="B110" s="198"/>
      <c r="C110" s="199"/>
      <c r="D110" s="189" t="s">
        <v>147</v>
      </c>
      <c r="E110" s="200" t="s">
        <v>19</v>
      </c>
      <c r="F110" s="201" t="s">
        <v>150</v>
      </c>
      <c r="G110" s="199"/>
      <c r="H110" s="202">
        <v>30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147</v>
      </c>
      <c r="AU110" s="208" t="s">
        <v>80</v>
      </c>
      <c r="AV110" s="14" t="s">
        <v>80</v>
      </c>
      <c r="AW110" s="14" t="s">
        <v>149</v>
      </c>
      <c r="AX110" s="14" t="s">
        <v>70</v>
      </c>
      <c r="AY110" s="208" t="s">
        <v>122</v>
      </c>
    </row>
    <row r="111" spans="1:65" s="15" customFormat="1" ht="11.25">
      <c r="B111" s="209"/>
      <c r="C111" s="210"/>
      <c r="D111" s="189" t="s">
        <v>147</v>
      </c>
      <c r="E111" s="211" t="s">
        <v>19</v>
      </c>
      <c r="F111" s="212" t="s">
        <v>152</v>
      </c>
      <c r="G111" s="210"/>
      <c r="H111" s="213">
        <v>60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147</v>
      </c>
      <c r="AU111" s="219" t="s">
        <v>80</v>
      </c>
      <c r="AV111" s="15" t="s">
        <v>129</v>
      </c>
      <c r="AW111" s="15" t="s">
        <v>149</v>
      </c>
      <c r="AX111" s="15" t="s">
        <v>78</v>
      </c>
      <c r="AY111" s="219" t="s">
        <v>122</v>
      </c>
    </row>
    <row r="112" spans="1:65" s="2" customFormat="1" ht="44.25" customHeight="1">
      <c r="A112" s="34"/>
      <c r="B112" s="35"/>
      <c r="C112" s="169" t="s">
        <v>153</v>
      </c>
      <c r="D112" s="169" t="s">
        <v>124</v>
      </c>
      <c r="E112" s="170" t="s">
        <v>154</v>
      </c>
      <c r="F112" s="171" t="s">
        <v>155</v>
      </c>
      <c r="G112" s="172" t="s">
        <v>144</v>
      </c>
      <c r="H112" s="173">
        <v>60</v>
      </c>
      <c r="I112" s="174"/>
      <c r="J112" s="175">
        <f>ROUND(I112*H112,2)</f>
        <v>0</v>
      </c>
      <c r="K112" s="171" t="s">
        <v>128</v>
      </c>
      <c r="L112" s="39"/>
      <c r="M112" s="176" t="s">
        <v>19</v>
      </c>
      <c r="N112" s="177" t="s">
        <v>41</v>
      </c>
      <c r="O112" s="64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0" t="s">
        <v>129</v>
      </c>
      <c r="AT112" s="180" t="s">
        <v>124</v>
      </c>
      <c r="AU112" s="180" t="s">
        <v>80</v>
      </c>
      <c r="AY112" s="17" t="s">
        <v>122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7" t="s">
        <v>78</v>
      </c>
      <c r="BK112" s="181">
        <f>ROUND(I112*H112,2)</f>
        <v>0</v>
      </c>
      <c r="BL112" s="17" t="s">
        <v>129</v>
      </c>
      <c r="BM112" s="180" t="s">
        <v>156</v>
      </c>
    </row>
    <row r="113" spans="1:65" s="2" customFormat="1" ht="11.25">
      <c r="A113" s="34"/>
      <c r="B113" s="35"/>
      <c r="C113" s="36"/>
      <c r="D113" s="182" t="s">
        <v>131</v>
      </c>
      <c r="E113" s="36"/>
      <c r="F113" s="183" t="s">
        <v>157</v>
      </c>
      <c r="G113" s="36"/>
      <c r="H113" s="36"/>
      <c r="I113" s="184"/>
      <c r="J113" s="36"/>
      <c r="K113" s="36"/>
      <c r="L113" s="39"/>
      <c r="M113" s="185"/>
      <c r="N113" s="186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131</v>
      </c>
      <c r="AU113" s="17" t="s">
        <v>80</v>
      </c>
    </row>
    <row r="114" spans="1:65" s="2" customFormat="1" ht="24.2" customHeight="1">
      <c r="A114" s="34"/>
      <c r="B114" s="35"/>
      <c r="C114" s="169" t="s">
        <v>158</v>
      </c>
      <c r="D114" s="169" t="s">
        <v>124</v>
      </c>
      <c r="E114" s="170" t="s">
        <v>159</v>
      </c>
      <c r="F114" s="171" t="s">
        <v>160</v>
      </c>
      <c r="G114" s="172" t="s">
        <v>127</v>
      </c>
      <c r="H114" s="173">
        <v>27</v>
      </c>
      <c r="I114" s="174"/>
      <c r="J114" s="175">
        <f>ROUND(I114*H114,2)</f>
        <v>0</v>
      </c>
      <c r="K114" s="171" t="s">
        <v>128</v>
      </c>
      <c r="L114" s="39"/>
      <c r="M114" s="176" t="s">
        <v>19</v>
      </c>
      <c r="N114" s="177" t="s">
        <v>41</v>
      </c>
      <c r="O114" s="64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0" t="s">
        <v>129</v>
      </c>
      <c r="AT114" s="180" t="s">
        <v>124</v>
      </c>
      <c r="AU114" s="180" t="s">
        <v>80</v>
      </c>
      <c r="AY114" s="17" t="s">
        <v>122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7" t="s">
        <v>78</v>
      </c>
      <c r="BK114" s="181">
        <f>ROUND(I114*H114,2)</f>
        <v>0</v>
      </c>
      <c r="BL114" s="17" t="s">
        <v>129</v>
      </c>
      <c r="BM114" s="180" t="s">
        <v>161</v>
      </c>
    </row>
    <row r="115" spans="1:65" s="2" customFormat="1" ht="11.25">
      <c r="A115" s="34"/>
      <c r="B115" s="35"/>
      <c r="C115" s="36"/>
      <c r="D115" s="182" t="s">
        <v>131</v>
      </c>
      <c r="E115" s="36"/>
      <c r="F115" s="183" t="s">
        <v>162</v>
      </c>
      <c r="G115" s="36"/>
      <c r="H115" s="36"/>
      <c r="I115" s="184"/>
      <c r="J115" s="36"/>
      <c r="K115" s="36"/>
      <c r="L115" s="39"/>
      <c r="M115" s="185"/>
      <c r="N115" s="186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131</v>
      </c>
      <c r="AU115" s="17" t="s">
        <v>80</v>
      </c>
    </row>
    <row r="116" spans="1:65" s="14" customFormat="1" ht="11.25">
      <c r="B116" s="198"/>
      <c r="C116" s="199"/>
      <c r="D116" s="189" t="s">
        <v>147</v>
      </c>
      <c r="E116" s="200" t="s">
        <v>19</v>
      </c>
      <c r="F116" s="201" t="s">
        <v>163</v>
      </c>
      <c r="G116" s="199"/>
      <c r="H116" s="202">
        <v>27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147</v>
      </c>
      <c r="AU116" s="208" t="s">
        <v>80</v>
      </c>
      <c r="AV116" s="14" t="s">
        <v>80</v>
      </c>
      <c r="AW116" s="14" t="s">
        <v>149</v>
      </c>
      <c r="AX116" s="14" t="s">
        <v>78</v>
      </c>
      <c r="AY116" s="208" t="s">
        <v>122</v>
      </c>
    </row>
    <row r="117" spans="1:65" s="2" customFormat="1" ht="24.2" customHeight="1">
      <c r="A117" s="34"/>
      <c r="B117" s="35"/>
      <c r="C117" s="169" t="s">
        <v>164</v>
      </c>
      <c r="D117" s="169" t="s">
        <v>124</v>
      </c>
      <c r="E117" s="170" t="s">
        <v>165</v>
      </c>
      <c r="F117" s="171" t="s">
        <v>166</v>
      </c>
      <c r="G117" s="172" t="s">
        <v>127</v>
      </c>
      <c r="H117" s="173">
        <v>243</v>
      </c>
      <c r="I117" s="174"/>
      <c r="J117" s="175">
        <f>ROUND(I117*H117,2)</f>
        <v>0</v>
      </c>
      <c r="K117" s="171" t="s">
        <v>128</v>
      </c>
      <c r="L117" s="39"/>
      <c r="M117" s="176" t="s">
        <v>19</v>
      </c>
      <c r="N117" s="177" t="s">
        <v>41</v>
      </c>
      <c r="O117" s="64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0" t="s">
        <v>129</v>
      </c>
      <c r="AT117" s="180" t="s">
        <v>124</v>
      </c>
      <c r="AU117" s="180" t="s">
        <v>80</v>
      </c>
      <c r="AY117" s="17" t="s">
        <v>122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7" t="s">
        <v>78</v>
      </c>
      <c r="BK117" s="181">
        <f>ROUND(I117*H117,2)</f>
        <v>0</v>
      </c>
      <c r="BL117" s="17" t="s">
        <v>129</v>
      </c>
      <c r="BM117" s="180" t="s">
        <v>167</v>
      </c>
    </row>
    <row r="118" spans="1:65" s="2" customFormat="1" ht="11.25">
      <c r="A118" s="34"/>
      <c r="B118" s="35"/>
      <c r="C118" s="36"/>
      <c r="D118" s="182" t="s">
        <v>131</v>
      </c>
      <c r="E118" s="36"/>
      <c r="F118" s="183" t="s">
        <v>168</v>
      </c>
      <c r="G118" s="36"/>
      <c r="H118" s="36"/>
      <c r="I118" s="184"/>
      <c r="J118" s="36"/>
      <c r="K118" s="36"/>
      <c r="L118" s="39"/>
      <c r="M118" s="185"/>
      <c r="N118" s="186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131</v>
      </c>
      <c r="AU118" s="17" t="s">
        <v>80</v>
      </c>
    </row>
    <row r="119" spans="1:65" s="14" customFormat="1" ht="11.25">
      <c r="B119" s="198"/>
      <c r="C119" s="199"/>
      <c r="D119" s="189" t="s">
        <v>147</v>
      </c>
      <c r="E119" s="199"/>
      <c r="F119" s="201" t="s">
        <v>169</v>
      </c>
      <c r="G119" s="199"/>
      <c r="H119" s="202">
        <v>243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147</v>
      </c>
      <c r="AU119" s="208" t="s">
        <v>80</v>
      </c>
      <c r="AV119" s="14" t="s">
        <v>80</v>
      </c>
      <c r="AW119" s="14" t="s">
        <v>4</v>
      </c>
      <c r="AX119" s="14" t="s">
        <v>78</v>
      </c>
      <c r="AY119" s="208" t="s">
        <v>122</v>
      </c>
    </row>
    <row r="120" spans="1:65" s="2" customFormat="1" ht="44.25" customHeight="1">
      <c r="A120" s="34"/>
      <c r="B120" s="35"/>
      <c r="C120" s="169" t="s">
        <v>170</v>
      </c>
      <c r="D120" s="169" t="s">
        <v>124</v>
      </c>
      <c r="E120" s="170" t="s">
        <v>171</v>
      </c>
      <c r="F120" s="171" t="s">
        <v>172</v>
      </c>
      <c r="G120" s="172" t="s">
        <v>173</v>
      </c>
      <c r="H120" s="173">
        <v>5.4</v>
      </c>
      <c r="I120" s="174"/>
      <c r="J120" s="175">
        <f>ROUND(I120*H120,2)</f>
        <v>0</v>
      </c>
      <c r="K120" s="171" t="s">
        <v>128</v>
      </c>
      <c r="L120" s="39"/>
      <c r="M120" s="176" t="s">
        <v>19</v>
      </c>
      <c r="N120" s="177" t="s">
        <v>41</v>
      </c>
      <c r="O120" s="64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0" t="s">
        <v>129</v>
      </c>
      <c r="AT120" s="180" t="s">
        <v>124</v>
      </c>
      <c r="AU120" s="180" t="s">
        <v>80</v>
      </c>
      <c r="AY120" s="17" t="s">
        <v>122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7" t="s">
        <v>78</v>
      </c>
      <c r="BK120" s="181">
        <f>ROUND(I120*H120,2)</f>
        <v>0</v>
      </c>
      <c r="BL120" s="17" t="s">
        <v>129</v>
      </c>
      <c r="BM120" s="180" t="s">
        <v>174</v>
      </c>
    </row>
    <row r="121" spans="1:65" s="2" customFormat="1" ht="11.25">
      <c r="A121" s="34"/>
      <c r="B121" s="35"/>
      <c r="C121" s="36"/>
      <c r="D121" s="182" t="s">
        <v>131</v>
      </c>
      <c r="E121" s="36"/>
      <c r="F121" s="183" t="s">
        <v>175</v>
      </c>
      <c r="G121" s="36"/>
      <c r="H121" s="36"/>
      <c r="I121" s="184"/>
      <c r="J121" s="36"/>
      <c r="K121" s="36"/>
      <c r="L121" s="39"/>
      <c r="M121" s="185"/>
      <c r="N121" s="186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131</v>
      </c>
      <c r="AU121" s="17" t="s">
        <v>80</v>
      </c>
    </row>
    <row r="122" spans="1:65" s="2" customFormat="1" ht="33" customHeight="1">
      <c r="A122" s="34"/>
      <c r="B122" s="35"/>
      <c r="C122" s="169" t="s">
        <v>176</v>
      </c>
      <c r="D122" s="169" t="s">
        <v>124</v>
      </c>
      <c r="E122" s="170" t="s">
        <v>177</v>
      </c>
      <c r="F122" s="171" t="s">
        <v>178</v>
      </c>
      <c r="G122" s="172" t="s">
        <v>179</v>
      </c>
      <c r="H122" s="173">
        <v>341.82</v>
      </c>
      <c r="I122" s="174"/>
      <c r="J122" s="175">
        <f>ROUND(I122*H122,2)</f>
        <v>0</v>
      </c>
      <c r="K122" s="171" t="s">
        <v>128</v>
      </c>
      <c r="L122" s="39"/>
      <c r="M122" s="176" t="s">
        <v>19</v>
      </c>
      <c r="N122" s="177" t="s">
        <v>41</v>
      </c>
      <c r="O122" s="64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0" t="s">
        <v>129</v>
      </c>
      <c r="AT122" s="180" t="s">
        <v>124</v>
      </c>
      <c r="AU122" s="180" t="s">
        <v>80</v>
      </c>
      <c r="AY122" s="17" t="s">
        <v>122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7" t="s">
        <v>78</v>
      </c>
      <c r="BK122" s="181">
        <f>ROUND(I122*H122,2)</f>
        <v>0</v>
      </c>
      <c r="BL122" s="17" t="s">
        <v>129</v>
      </c>
      <c r="BM122" s="180" t="s">
        <v>180</v>
      </c>
    </row>
    <row r="123" spans="1:65" s="2" customFormat="1" ht="11.25">
      <c r="A123" s="34"/>
      <c r="B123" s="35"/>
      <c r="C123" s="36"/>
      <c r="D123" s="182" t="s">
        <v>131</v>
      </c>
      <c r="E123" s="36"/>
      <c r="F123" s="183" t="s">
        <v>181</v>
      </c>
      <c r="G123" s="36"/>
      <c r="H123" s="36"/>
      <c r="I123" s="184"/>
      <c r="J123" s="36"/>
      <c r="K123" s="36"/>
      <c r="L123" s="39"/>
      <c r="M123" s="185"/>
      <c r="N123" s="186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131</v>
      </c>
      <c r="AU123" s="17" t="s">
        <v>80</v>
      </c>
    </row>
    <row r="124" spans="1:65" s="14" customFormat="1" ht="11.25">
      <c r="B124" s="198"/>
      <c r="C124" s="199"/>
      <c r="D124" s="189" t="s">
        <v>147</v>
      </c>
      <c r="E124" s="200" t="s">
        <v>19</v>
      </c>
      <c r="F124" s="201" t="s">
        <v>182</v>
      </c>
      <c r="G124" s="199"/>
      <c r="H124" s="202">
        <v>198.36659700000001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147</v>
      </c>
      <c r="AU124" s="208" t="s">
        <v>80</v>
      </c>
      <c r="AV124" s="14" t="s">
        <v>80</v>
      </c>
      <c r="AW124" s="14" t="s">
        <v>149</v>
      </c>
      <c r="AX124" s="14" t="s">
        <v>70</v>
      </c>
      <c r="AY124" s="208" t="s">
        <v>122</v>
      </c>
    </row>
    <row r="125" spans="1:65" s="14" customFormat="1" ht="11.25">
      <c r="B125" s="198"/>
      <c r="C125" s="199"/>
      <c r="D125" s="189" t="s">
        <v>147</v>
      </c>
      <c r="E125" s="200" t="s">
        <v>19</v>
      </c>
      <c r="F125" s="201" t="s">
        <v>183</v>
      </c>
      <c r="G125" s="199"/>
      <c r="H125" s="202">
        <v>89.241249999999994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147</v>
      </c>
      <c r="AU125" s="208" t="s">
        <v>80</v>
      </c>
      <c r="AV125" s="14" t="s">
        <v>80</v>
      </c>
      <c r="AW125" s="14" t="s">
        <v>149</v>
      </c>
      <c r="AX125" s="14" t="s">
        <v>70</v>
      </c>
      <c r="AY125" s="208" t="s">
        <v>122</v>
      </c>
    </row>
    <row r="126" spans="1:65" s="14" customFormat="1" ht="11.25">
      <c r="B126" s="198"/>
      <c r="C126" s="199"/>
      <c r="D126" s="189" t="s">
        <v>147</v>
      </c>
      <c r="E126" s="200" t="s">
        <v>19</v>
      </c>
      <c r="F126" s="201" t="s">
        <v>184</v>
      </c>
      <c r="G126" s="199"/>
      <c r="H126" s="202">
        <v>54.212384999999998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147</v>
      </c>
      <c r="AU126" s="208" t="s">
        <v>80</v>
      </c>
      <c r="AV126" s="14" t="s">
        <v>80</v>
      </c>
      <c r="AW126" s="14" t="s">
        <v>149</v>
      </c>
      <c r="AX126" s="14" t="s">
        <v>70</v>
      </c>
      <c r="AY126" s="208" t="s">
        <v>122</v>
      </c>
    </row>
    <row r="127" spans="1:65" s="15" customFormat="1" ht="11.25">
      <c r="B127" s="209"/>
      <c r="C127" s="210"/>
      <c r="D127" s="189" t="s">
        <v>147</v>
      </c>
      <c r="E127" s="211" t="s">
        <v>19</v>
      </c>
      <c r="F127" s="212" t="s">
        <v>152</v>
      </c>
      <c r="G127" s="210"/>
      <c r="H127" s="213">
        <v>341.82023199999998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147</v>
      </c>
      <c r="AU127" s="219" t="s">
        <v>80</v>
      </c>
      <c r="AV127" s="15" t="s">
        <v>129</v>
      </c>
      <c r="AW127" s="15" t="s">
        <v>149</v>
      </c>
      <c r="AX127" s="15" t="s">
        <v>78</v>
      </c>
      <c r="AY127" s="219" t="s">
        <v>122</v>
      </c>
    </row>
    <row r="128" spans="1:65" s="2" customFormat="1" ht="37.9" customHeight="1">
      <c r="A128" s="34"/>
      <c r="B128" s="35"/>
      <c r="C128" s="169" t="s">
        <v>185</v>
      </c>
      <c r="D128" s="169" t="s">
        <v>124</v>
      </c>
      <c r="E128" s="170" t="s">
        <v>186</v>
      </c>
      <c r="F128" s="171" t="s">
        <v>187</v>
      </c>
      <c r="G128" s="172" t="s">
        <v>179</v>
      </c>
      <c r="H128" s="173">
        <v>119.464</v>
      </c>
      <c r="I128" s="174"/>
      <c r="J128" s="175">
        <f>ROUND(I128*H128,2)</f>
        <v>0</v>
      </c>
      <c r="K128" s="171" t="s">
        <v>128</v>
      </c>
      <c r="L128" s="39"/>
      <c r="M128" s="176" t="s">
        <v>19</v>
      </c>
      <c r="N128" s="177" t="s">
        <v>41</v>
      </c>
      <c r="O128" s="64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0" t="s">
        <v>129</v>
      </c>
      <c r="AT128" s="180" t="s">
        <v>124</v>
      </c>
      <c r="AU128" s="180" t="s">
        <v>80</v>
      </c>
      <c r="AY128" s="17" t="s">
        <v>122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7" t="s">
        <v>78</v>
      </c>
      <c r="BK128" s="181">
        <f>ROUND(I128*H128,2)</f>
        <v>0</v>
      </c>
      <c r="BL128" s="17" t="s">
        <v>129</v>
      </c>
      <c r="BM128" s="180" t="s">
        <v>188</v>
      </c>
    </row>
    <row r="129" spans="1:65" s="2" customFormat="1" ht="11.25">
      <c r="A129" s="34"/>
      <c r="B129" s="35"/>
      <c r="C129" s="36"/>
      <c r="D129" s="182" t="s">
        <v>131</v>
      </c>
      <c r="E129" s="36"/>
      <c r="F129" s="183" t="s">
        <v>189</v>
      </c>
      <c r="G129" s="36"/>
      <c r="H129" s="36"/>
      <c r="I129" s="184"/>
      <c r="J129" s="36"/>
      <c r="K129" s="36"/>
      <c r="L129" s="39"/>
      <c r="M129" s="185"/>
      <c r="N129" s="186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131</v>
      </c>
      <c r="AU129" s="17" t="s">
        <v>80</v>
      </c>
    </row>
    <row r="130" spans="1:65" s="14" customFormat="1" ht="11.25">
      <c r="B130" s="198"/>
      <c r="C130" s="199"/>
      <c r="D130" s="189" t="s">
        <v>147</v>
      </c>
      <c r="E130" s="200" t="s">
        <v>19</v>
      </c>
      <c r="F130" s="201" t="s">
        <v>190</v>
      </c>
      <c r="G130" s="199"/>
      <c r="H130" s="202">
        <v>95.164064999999994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147</v>
      </c>
      <c r="AU130" s="208" t="s">
        <v>80</v>
      </c>
      <c r="AV130" s="14" t="s">
        <v>80</v>
      </c>
      <c r="AW130" s="14" t="s">
        <v>149</v>
      </c>
      <c r="AX130" s="14" t="s">
        <v>70</v>
      </c>
      <c r="AY130" s="208" t="s">
        <v>122</v>
      </c>
    </row>
    <row r="131" spans="1:65" s="14" customFormat="1" ht="11.25">
      <c r="B131" s="198"/>
      <c r="C131" s="199"/>
      <c r="D131" s="189" t="s">
        <v>147</v>
      </c>
      <c r="E131" s="200" t="s">
        <v>19</v>
      </c>
      <c r="F131" s="201" t="s">
        <v>191</v>
      </c>
      <c r="G131" s="199"/>
      <c r="H131" s="202">
        <v>24.3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147</v>
      </c>
      <c r="AU131" s="208" t="s">
        <v>80</v>
      </c>
      <c r="AV131" s="14" t="s">
        <v>80</v>
      </c>
      <c r="AW131" s="14" t="s">
        <v>149</v>
      </c>
      <c r="AX131" s="14" t="s">
        <v>70</v>
      </c>
      <c r="AY131" s="208" t="s">
        <v>122</v>
      </c>
    </row>
    <row r="132" spans="1:65" s="15" customFormat="1" ht="11.25">
      <c r="B132" s="209"/>
      <c r="C132" s="210"/>
      <c r="D132" s="189" t="s">
        <v>147</v>
      </c>
      <c r="E132" s="211" t="s">
        <v>19</v>
      </c>
      <c r="F132" s="212" t="s">
        <v>152</v>
      </c>
      <c r="G132" s="210"/>
      <c r="H132" s="213">
        <v>119.46406500000001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147</v>
      </c>
      <c r="AU132" s="219" t="s">
        <v>80</v>
      </c>
      <c r="AV132" s="15" t="s">
        <v>129</v>
      </c>
      <c r="AW132" s="15" t="s">
        <v>149</v>
      </c>
      <c r="AX132" s="15" t="s">
        <v>78</v>
      </c>
      <c r="AY132" s="219" t="s">
        <v>122</v>
      </c>
    </row>
    <row r="133" spans="1:65" s="2" customFormat="1" ht="37.9" customHeight="1">
      <c r="A133" s="34"/>
      <c r="B133" s="35"/>
      <c r="C133" s="169" t="s">
        <v>192</v>
      </c>
      <c r="D133" s="169" t="s">
        <v>124</v>
      </c>
      <c r="E133" s="170" t="s">
        <v>193</v>
      </c>
      <c r="F133" s="171" t="s">
        <v>194</v>
      </c>
      <c r="G133" s="172" t="s">
        <v>179</v>
      </c>
      <c r="H133" s="173">
        <v>183.83</v>
      </c>
      <c r="I133" s="174"/>
      <c r="J133" s="175">
        <f>ROUND(I133*H133,2)</f>
        <v>0</v>
      </c>
      <c r="K133" s="171" t="s">
        <v>128</v>
      </c>
      <c r="L133" s="39"/>
      <c r="M133" s="176" t="s">
        <v>19</v>
      </c>
      <c r="N133" s="177" t="s">
        <v>41</v>
      </c>
      <c r="O133" s="64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0" t="s">
        <v>129</v>
      </c>
      <c r="AT133" s="180" t="s">
        <v>124</v>
      </c>
      <c r="AU133" s="180" t="s">
        <v>80</v>
      </c>
      <c r="AY133" s="17" t="s">
        <v>122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7" t="s">
        <v>78</v>
      </c>
      <c r="BK133" s="181">
        <f>ROUND(I133*H133,2)</f>
        <v>0</v>
      </c>
      <c r="BL133" s="17" t="s">
        <v>129</v>
      </c>
      <c r="BM133" s="180" t="s">
        <v>195</v>
      </c>
    </row>
    <row r="134" spans="1:65" s="2" customFormat="1" ht="11.25">
      <c r="A134" s="34"/>
      <c r="B134" s="35"/>
      <c r="C134" s="36"/>
      <c r="D134" s="182" t="s">
        <v>131</v>
      </c>
      <c r="E134" s="36"/>
      <c r="F134" s="183" t="s">
        <v>196</v>
      </c>
      <c r="G134" s="36"/>
      <c r="H134" s="36"/>
      <c r="I134" s="184"/>
      <c r="J134" s="36"/>
      <c r="K134" s="36"/>
      <c r="L134" s="39"/>
      <c r="M134" s="185"/>
      <c r="N134" s="186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131</v>
      </c>
      <c r="AU134" s="17" t="s">
        <v>80</v>
      </c>
    </row>
    <row r="135" spans="1:65" s="14" customFormat="1" ht="11.25">
      <c r="B135" s="198"/>
      <c r="C135" s="199"/>
      <c r="D135" s="189" t="s">
        <v>147</v>
      </c>
      <c r="E135" s="200" t="s">
        <v>19</v>
      </c>
      <c r="F135" s="201" t="s">
        <v>197</v>
      </c>
      <c r="G135" s="199"/>
      <c r="H135" s="202">
        <v>183.83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147</v>
      </c>
      <c r="AU135" s="208" t="s">
        <v>80</v>
      </c>
      <c r="AV135" s="14" t="s">
        <v>80</v>
      </c>
      <c r="AW135" s="14" t="s">
        <v>149</v>
      </c>
      <c r="AX135" s="14" t="s">
        <v>78</v>
      </c>
      <c r="AY135" s="208" t="s">
        <v>122</v>
      </c>
    </row>
    <row r="136" spans="1:65" s="2" customFormat="1" ht="24.2" customHeight="1">
      <c r="A136" s="34"/>
      <c r="B136" s="35"/>
      <c r="C136" s="169" t="s">
        <v>198</v>
      </c>
      <c r="D136" s="169" t="s">
        <v>124</v>
      </c>
      <c r="E136" s="170" t="s">
        <v>199</v>
      </c>
      <c r="F136" s="171" t="s">
        <v>200</v>
      </c>
      <c r="G136" s="172" t="s">
        <v>201</v>
      </c>
      <c r="H136" s="173">
        <v>64.718999999999994</v>
      </c>
      <c r="I136" s="174"/>
      <c r="J136" s="175">
        <f>ROUND(I136*H136,2)</f>
        <v>0</v>
      </c>
      <c r="K136" s="171" t="s">
        <v>128</v>
      </c>
      <c r="L136" s="39"/>
      <c r="M136" s="176" t="s">
        <v>19</v>
      </c>
      <c r="N136" s="177" t="s">
        <v>41</v>
      </c>
      <c r="O136" s="64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0" t="s">
        <v>129</v>
      </c>
      <c r="AT136" s="180" t="s">
        <v>124</v>
      </c>
      <c r="AU136" s="180" t="s">
        <v>80</v>
      </c>
      <c r="AY136" s="17" t="s">
        <v>122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7" t="s">
        <v>78</v>
      </c>
      <c r="BK136" s="181">
        <f>ROUND(I136*H136,2)</f>
        <v>0</v>
      </c>
      <c r="BL136" s="17" t="s">
        <v>129</v>
      </c>
      <c r="BM136" s="180" t="s">
        <v>202</v>
      </c>
    </row>
    <row r="137" spans="1:65" s="2" customFormat="1" ht="11.25">
      <c r="A137" s="34"/>
      <c r="B137" s="35"/>
      <c r="C137" s="36"/>
      <c r="D137" s="182" t="s">
        <v>131</v>
      </c>
      <c r="E137" s="36"/>
      <c r="F137" s="183" t="s">
        <v>203</v>
      </c>
      <c r="G137" s="36"/>
      <c r="H137" s="36"/>
      <c r="I137" s="184"/>
      <c r="J137" s="36"/>
      <c r="K137" s="36"/>
      <c r="L137" s="39"/>
      <c r="M137" s="185"/>
      <c r="N137" s="186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131</v>
      </c>
      <c r="AU137" s="17" t="s">
        <v>80</v>
      </c>
    </row>
    <row r="138" spans="1:65" s="14" customFormat="1" ht="11.25">
      <c r="B138" s="198"/>
      <c r="C138" s="199"/>
      <c r="D138" s="189" t="s">
        <v>147</v>
      </c>
      <c r="E138" s="200" t="s">
        <v>19</v>
      </c>
      <c r="F138" s="201" t="s">
        <v>204</v>
      </c>
      <c r="G138" s="199"/>
      <c r="H138" s="202">
        <v>37.944400000000002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147</v>
      </c>
      <c r="AU138" s="208" t="s">
        <v>80</v>
      </c>
      <c r="AV138" s="14" t="s">
        <v>80</v>
      </c>
      <c r="AW138" s="14" t="s">
        <v>149</v>
      </c>
      <c r="AX138" s="14" t="s">
        <v>70</v>
      </c>
      <c r="AY138" s="208" t="s">
        <v>122</v>
      </c>
    </row>
    <row r="139" spans="1:65" s="14" customFormat="1" ht="11.25">
      <c r="B139" s="198"/>
      <c r="C139" s="199"/>
      <c r="D139" s="189" t="s">
        <v>147</v>
      </c>
      <c r="E139" s="200" t="s">
        <v>19</v>
      </c>
      <c r="F139" s="201" t="s">
        <v>205</v>
      </c>
      <c r="G139" s="199"/>
      <c r="H139" s="202">
        <v>26.774999999999999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147</v>
      </c>
      <c r="AU139" s="208" t="s">
        <v>80</v>
      </c>
      <c r="AV139" s="14" t="s">
        <v>80</v>
      </c>
      <c r="AW139" s="14" t="s">
        <v>149</v>
      </c>
      <c r="AX139" s="14" t="s">
        <v>70</v>
      </c>
      <c r="AY139" s="208" t="s">
        <v>122</v>
      </c>
    </row>
    <row r="140" spans="1:65" s="15" customFormat="1" ht="11.25">
      <c r="B140" s="209"/>
      <c r="C140" s="210"/>
      <c r="D140" s="189" t="s">
        <v>147</v>
      </c>
      <c r="E140" s="211" t="s">
        <v>19</v>
      </c>
      <c r="F140" s="212" t="s">
        <v>152</v>
      </c>
      <c r="G140" s="210"/>
      <c r="H140" s="213">
        <v>64.719399999999993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147</v>
      </c>
      <c r="AU140" s="219" t="s">
        <v>80</v>
      </c>
      <c r="AV140" s="15" t="s">
        <v>129</v>
      </c>
      <c r="AW140" s="15" t="s">
        <v>149</v>
      </c>
      <c r="AX140" s="15" t="s">
        <v>78</v>
      </c>
      <c r="AY140" s="219" t="s">
        <v>122</v>
      </c>
    </row>
    <row r="141" spans="1:65" s="2" customFormat="1" ht="33" customHeight="1">
      <c r="A141" s="34"/>
      <c r="B141" s="35"/>
      <c r="C141" s="169" t="s">
        <v>206</v>
      </c>
      <c r="D141" s="169" t="s">
        <v>124</v>
      </c>
      <c r="E141" s="170" t="s">
        <v>207</v>
      </c>
      <c r="F141" s="171" t="s">
        <v>208</v>
      </c>
      <c r="G141" s="172" t="s">
        <v>173</v>
      </c>
      <c r="H141" s="173">
        <v>275.75</v>
      </c>
      <c r="I141" s="174"/>
      <c r="J141" s="175">
        <f>ROUND(I141*H141,2)</f>
        <v>0</v>
      </c>
      <c r="K141" s="171" t="s">
        <v>128</v>
      </c>
      <c r="L141" s="39"/>
      <c r="M141" s="176" t="s">
        <v>19</v>
      </c>
      <c r="N141" s="177" t="s">
        <v>41</v>
      </c>
      <c r="O141" s="64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0" t="s">
        <v>129</v>
      </c>
      <c r="AT141" s="180" t="s">
        <v>124</v>
      </c>
      <c r="AU141" s="180" t="s">
        <v>80</v>
      </c>
      <c r="AY141" s="17" t="s">
        <v>122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7" t="s">
        <v>78</v>
      </c>
      <c r="BK141" s="181">
        <f>ROUND(I141*H141,2)</f>
        <v>0</v>
      </c>
      <c r="BL141" s="17" t="s">
        <v>129</v>
      </c>
      <c r="BM141" s="180" t="s">
        <v>209</v>
      </c>
    </row>
    <row r="142" spans="1:65" s="2" customFormat="1" ht="11.25">
      <c r="A142" s="34"/>
      <c r="B142" s="35"/>
      <c r="C142" s="36"/>
      <c r="D142" s="182" t="s">
        <v>131</v>
      </c>
      <c r="E142" s="36"/>
      <c r="F142" s="183" t="s">
        <v>210</v>
      </c>
      <c r="G142" s="36"/>
      <c r="H142" s="36"/>
      <c r="I142" s="184"/>
      <c r="J142" s="36"/>
      <c r="K142" s="36"/>
      <c r="L142" s="39"/>
      <c r="M142" s="185"/>
      <c r="N142" s="186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131</v>
      </c>
      <c r="AU142" s="17" t="s">
        <v>80</v>
      </c>
    </row>
    <row r="143" spans="1:65" s="13" customFormat="1" ht="11.25">
      <c r="B143" s="187"/>
      <c r="C143" s="188"/>
      <c r="D143" s="189" t="s">
        <v>147</v>
      </c>
      <c r="E143" s="190" t="s">
        <v>19</v>
      </c>
      <c r="F143" s="191" t="s">
        <v>211</v>
      </c>
      <c r="G143" s="188"/>
      <c r="H143" s="190" t="s">
        <v>19</v>
      </c>
      <c r="I143" s="192"/>
      <c r="J143" s="188"/>
      <c r="K143" s="188"/>
      <c r="L143" s="193"/>
      <c r="M143" s="194"/>
      <c r="N143" s="195"/>
      <c r="O143" s="195"/>
      <c r="P143" s="195"/>
      <c r="Q143" s="195"/>
      <c r="R143" s="195"/>
      <c r="S143" s="195"/>
      <c r="T143" s="196"/>
      <c r="AT143" s="197" t="s">
        <v>147</v>
      </c>
      <c r="AU143" s="197" t="s">
        <v>80</v>
      </c>
      <c r="AV143" s="13" t="s">
        <v>78</v>
      </c>
      <c r="AW143" s="13" t="s">
        <v>149</v>
      </c>
      <c r="AX143" s="13" t="s">
        <v>70</v>
      </c>
      <c r="AY143" s="197" t="s">
        <v>122</v>
      </c>
    </row>
    <row r="144" spans="1:65" s="14" customFormat="1" ht="11.25">
      <c r="B144" s="198"/>
      <c r="C144" s="199"/>
      <c r="D144" s="189" t="s">
        <v>147</v>
      </c>
      <c r="E144" s="200" t="s">
        <v>19</v>
      </c>
      <c r="F144" s="201" t="s">
        <v>212</v>
      </c>
      <c r="G144" s="199"/>
      <c r="H144" s="202">
        <v>275.74950000000001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147</v>
      </c>
      <c r="AU144" s="208" t="s">
        <v>80</v>
      </c>
      <c r="AV144" s="14" t="s">
        <v>80</v>
      </c>
      <c r="AW144" s="14" t="s">
        <v>149</v>
      </c>
      <c r="AX144" s="14" t="s">
        <v>78</v>
      </c>
      <c r="AY144" s="208" t="s">
        <v>122</v>
      </c>
    </row>
    <row r="145" spans="1:65" s="2" customFormat="1" ht="16.5" customHeight="1">
      <c r="A145" s="34"/>
      <c r="B145" s="35"/>
      <c r="C145" s="169" t="s">
        <v>213</v>
      </c>
      <c r="D145" s="169" t="s">
        <v>124</v>
      </c>
      <c r="E145" s="170" t="s">
        <v>214</v>
      </c>
      <c r="F145" s="171" t="s">
        <v>215</v>
      </c>
      <c r="G145" s="172" t="s">
        <v>179</v>
      </c>
      <c r="H145" s="173">
        <v>119.464</v>
      </c>
      <c r="I145" s="174"/>
      <c r="J145" s="175">
        <f>ROUND(I145*H145,2)</f>
        <v>0</v>
      </c>
      <c r="K145" s="171" t="s">
        <v>128</v>
      </c>
      <c r="L145" s="39"/>
      <c r="M145" s="176" t="s">
        <v>19</v>
      </c>
      <c r="N145" s="177" t="s">
        <v>41</v>
      </c>
      <c r="O145" s="64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0" t="s">
        <v>129</v>
      </c>
      <c r="AT145" s="180" t="s">
        <v>124</v>
      </c>
      <c r="AU145" s="180" t="s">
        <v>80</v>
      </c>
      <c r="AY145" s="17" t="s">
        <v>122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17" t="s">
        <v>78</v>
      </c>
      <c r="BK145" s="181">
        <f>ROUND(I145*H145,2)</f>
        <v>0</v>
      </c>
      <c r="BL145" s="17" t="s">
        <v>129</v>
      </c>
      <c r="BM145" s="180" t="s">
        <v>216</v>
      </c>
    </row>
    <row r="146" spans="1:65" s="2" customFormat="1" ht="11.25">
      <c r="A146" s="34"/>
      <c r="B146" s="35"/>
      <c r="C146" s="36"/>
      <c r="D146" s="182" t="s">
        <v>131</v>
      </c>
      <c r="E146" s="36"/>
      <c r="F146" s="183" t="s">
        <v>217</v>
      </c>
      <c r="G146" s="36"/>
      <c r="H146" s="36"/>
      <c r="I146" s="184"/>
      <c r="J146" s="36"/>
      <c r="K146" s="36"/>
      <c r="L146" s="39"/>
      <c r="M146" s="185"/>
      <c r="N146" s="186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131</v>
      </c>
      <c r="AU146" s="17" t="s">
        <v>80</v>
      </c>
    </row>
    <row r="147" spans="1:65" s="14" customFormat="1" ht="11.25">
      <c r="B147" s="198"/>
      <c r="C147" s="199"/>
      <c r="D147" s="189" t="s">
        <v>147</v>
      </c>
      <c r="E147" s="200" t="s">
        <v>19</v>
      </c>
      <c r="F147" s="201" t="s">
        <v>190</v>
      </c>
      <c r="G147" s="199"/>
      <c r="H147" s="202">
        <v>95.164064999999994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147</v>
      </c>
      <c r="AU147" s="208" t="s">
        <v>80</v>
      </c>
      <c r="AV147" s="14" t="s">
        <v>80</v>
      </c>
      <c r="AW147" s="14" t="s">
        <v>149</v>
      </c>
      <c r="AX147" s="14" t="s">
        <v>70</v>
      </c>
      <c r="AY147" s="208" t="s">
        <v>122</v>
      </c>
    </row>
    <row r="148" spans="1:65" s="14" customFormat="1" ht="11.25">
      <c r="B148" s="198"/>
      <c r="C148" s="199"/>
      <c r="D148" s="189" t="s">
        <v>147</v>
      </c>
      <c r="E148" s="200" t="s">
        <v>19</v>
      </c>
      <c r="F148" s="201" t="s">
        <v>191</v>
      </c>
      <c r="G148" s="199"/>
      <c r="H148" s="202">
        <v>24.3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147</v>
      </c>
      <c r="AU148" s="208" t="s">
        <v>80</v>
      </c>
      <c r="AV148" s="14" t="s">
        <v>80</v>
      </c>
      <c r="AW148" s="14" t="s">
        <v>149</v>
      </c>
      <c r="AX148" s="14" t="s">
        <v>70</v>
      </c>
      <c r="AY148" s="208" t="s">
        <v>122</v>
      </c>
    </row>
    <row r="149" spans="1:65" s="15" customFormat="1" ht="11.25">
      <c r="B149" s="209"/>
      <c r="C149" s="210"/>
      <c r="D149" s="189" t="s">
        <v>147</v>
      </c>
      <c r="E149" s="211" t="s">
        <v>19</v>
      </c>
      <c r="F149" s="212" t="s">
        <v>152</v>
      </c>
      <c r="G149" s="210"/>
      <c r="H149" s="213">
        <v>119.46406500000001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147</v>
      </c>
      <c r="AU149" s="219" t="s">
        <v>80</v>
      </c>
      <c r="AV149" s="15" t="s">
        <v>129</v>
      </c>
      <c r="AW149" s="15" t="s">
        <v>149</v>
      </c>
      <c r="AX149" s="15" t="s">
        <v>78</v>
      </c>
      <c r="AY149" s="219" t="s">
        <v>122</v>
      </c>
    </row>
    <row r="150" spans="1:65" s="2" customFormat="1" ht="24.2" customHeight="1">
      <c r="A150" s="34"/>
      <c r="B150" s="35"/>
      <c r="C150" s="169" t="s">
        <v>8</v>
      </c>
      <c r="D150" s="169" t="s">
        <v>124</v>
      </c>
      <c r="E150" s="170" t="s">
        <v>218</v>
      </c>
      <c r="F150" s="171" t="s">
        <v>219</v>
      </c>
      <c r="G150" s="172" t="s">
        <v>179</v>
      </c>
      <c r="H150" s="173">
        <v>119.464</v>
      </c>
      <c r="I150" s="174"/>
      <c r="J150" s="175">
        <f>ROUND(I150*H150,2)</f>
        <v>0</v>
      </c>
      <c r="K150" s="171" t="s">
        <v>128</v>
      </c>
      <c r="L150" s="39"/>
      <c r="M150" s="176" t="s">
        <v>19</v>
      </c>
      <c r="N150" s="177" t="s">
        <v>41</v>
      </c>
      <c r="O150" s="64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0" t="s">
        <v>129</v>
      </c>
      <c r="AT150" s="180" t="s">
        <v>124</v>
      </c>
      <c r="AU150" s="180" t="s">
        <v>80</v>
      </c>
      <c r="AY150" s="17" t="s">
        <v>122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7" t="s">
        <v>78</v>
      </c>
      <c r="BK150" s="181">
        <f>ROUND(I150*H150,2)</f>
        <v>0</v>
      </c>
      <c r="BL150" s="17" t="s">
        <v>129</v>
      </c>
      <c r="BM150" s="180" t="s">
        <v>220</v>
      </c>
    </row>
    <row r="151" spans="1:65" s="2" customFormat="1" ht="11.25">
      <c r="A151" s="34"/>
      <c r="B151" s="35"/>
      <c r="C151" s="36"/>
      <c r="D151" s="182" t="s">
        <v>131</v>
      </c>
      <c r="E151" s="36"/>
      <c r="F151" s="183" t="s">
        <v>221</v>
      </c>
      <c r="G151" s="36"/>
      <c r="H151" s="36"/>
      <c r="I151" s="184"/>
      <c r="J151" s="36"/>
      <c r="K151" s="36"/>
      <c r="L151" s="39"/>
      <c r="M151" s="185"/>
      <c r="N151" s="186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131</v>
      </c>
      <c r="AU151" s="17" t="s">
        <v>80</v>
      </c>
    </row>
    <row r="152" spans="1:65" s="12" customFormat="1" ht="22.9" customHeight="1">
      <c r="B152" s="153"/>
      <c r="C152" s="154"/>
      <c r="D152" s="155" t="s">
        <v>69</v>
      </c>
      <c r="E152" s="167" t="s">
        <v>80</v>
      </c>
      <c r="F152" s="167" t="s">
        <v>222</v>
      </c>
      <c r="G152" s="154"/>
      <c r="H152" s="154"/>
      <c r="I152" s="157"/>
      <c r="J152" s="168">
        <f>BK152</f>
        <v>0</v>
      </c>
      <c r="K152" s="154"/>
      <c r="L152" s="159"/>
      <c r="M152" s="160"/>
      <c r="N152" s="161"/>
      <c r="O152" s="161"/>
      <c r="P152" s="162">
        <f>SUM(P153:P162)</f>
        <v>0</v>
      </c>
      <c r="Q152" s="161"/>
      <c r="R152" s="162">
        <f>SUM(R153:R162)</f>
        <v>44.90558162</v>
      </c>
      <c r="S152" s="161"/>
      <c r="T152" s="163">
        <f>SUM(T153:T162)</f>
        <v>0</v>
      </c>
      <c r="AR152" s="164" t="s">
        <v>78</v>
      </c>
      <c r="AT152" s="165" t="s">
        <v>69</v>
      </c>
      <c r="AU152" s="165" t="s">
        <v>78</v>
      </c>
      <c r="AY152" s="164" t="s">
        <v>122</v>
      </c>
      <c r="BK152" s="166">
        <f>SUM(BK153:BK162)</f>
        <v>0</v>
      </c>
    </row>
    <row r="153" spans="1:65" s="2" customFormat="1" ht="24.2" customHeight="1">
      <c r="A153" s="34"/>
      <c r="B153" s="35"/>
      <c r="C153" s="169" t="s">
        <v>223</v>
      </c>
      <c r="D153" s="169" t="s">
        <v>124</v>
      </c>
      <c r="E153" s="170" t="s">
        <v>224</v>
      </c>
      <c r="F153" s="171" t="s">
        <v>225</v>
      </c>
      <c r="G153" s="172" t="s">
        <v>201</v>
      </c>
      <c r="H153" s="173">
        <v>144.923</v>
      </c>
      <c r="I153" s="174"/>
      <c r="J153" s="175">
        <f>ROUND(I153*H153,2)</f>
        <v>0</v>
      </c>
      <c r="K153" s="171" t="s">
        <v>128</v>
      </c>
      <c r="L153" s="39"/>
      <c r="M153" s="176" t="s">
        <v>19</v>
      </c>
      <c r="N153" s="177" t="s">
        <v>41</v>
      </c>
      <c r="O153" s="64"/>
      <c r="P153" s="178">
        <f>O153*H153</f>
        <v>0</v>
      </c>
      <c r="Q153" s="178">
        <v>1.3999999999999999E-4</v>
      </c>
      <c r="R153" s="178">
        <f>Q153*H153</f>
        <v>2.028922E-2</v>
      </c>
      <c r="S153" s="178">
        <v>0</v>
      </c>
      <c r="T153" s="17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0" t="s">
        <v>129</v>
      </c>
      <c r="AT153" s="180" t="s">
        <v>124</v>
      </c>
      <c r="AU153" s="180" t="s">
        <v>80</v>
      </c>
      <c r="AY153" s="17" t="s">
        <v>122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7" t="s">
        <v>78</v>
      </c>
      <c r="BK153" s="181">
        <f>ROUND(I153*H153,2)</f>
        <v>0</v>
      </c>
      <c r="BL153" s="17" t="s">
        <v>129</v>
      </c>
      <c r="BM153" s="180" t="s">
        <v>226</v>
      </c>
    </row>
    <row r="154" spans="1:65" s="2" customFormat="1" ht="11.25">
      <c r="A154" s="34"/>
      <c r="B154" s="35"/>
      <c r="C154" s="36"/>
      <c r="D154" s="182" t="s">
        <v>131</v>
      </c>
      <c r="E154" s="36"/>
      <c r="F154" s="183" t="s">
        <v>227</v>
      </c>
      <c r="G154" s="36"/>
      <c r="H154" s="36"/>
      <c r="I154" s="184"/>
      <c r="J154" s="36"/>
      <c r="K154" s="36"/>
      <c r="L154" s="39"/>
      <c r="M154" s="185"/>
      <c r="N154" s="186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131</v>
      </c>
      <c r="AU154" s="17" t="s">
        <v>80</v>
      </c>
    </row>
    <row r="155" spans="1:65" s="14" customFormat="1" ht="11.25">
      <c r="B155" s="198"/>
      <c r="C155" s="199"/>
      <c r="D155" s="189" t="s">
        <v>147</v>
      </c>
      <c r="E155" s="200" t="s">
        <v>19</v>
      </c>
      <c r="F155" s="201" t="s">
        <v>228</v>
      </c>
      <c r="G155" s="199"/>
      <c r="H155" s="202">
        <v>144.92320000000001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147</v>
      </c>
      <c r="AU155" s="208" t="s">
        <v>80</v>
      </c>
      <c r="AV155" s="14" t="s">
        <v>80</v>
      </c>
      <c r="AW155" s="14" t="s">
        <v>149</v>
      </c>
      <c r="AX155" s="14" t="s">
        <v>78</v>
      </c>
      <c r="AY155" s="208" t="s">
        <v>122</v>
      </c>
    </row>
    <row r="156" spans="1:65" s="2" customFormat="1" ht="24.2" customHeight="1">
      <c r="A156" s="34"/>
      <c r="B156" s="35"/>
      <c r="C156" s="220" t="s">
        <v>229</v>
      </c>
      <c r="D156" s="220" t="s">
        <v>230</v>
      </c>
      <c r="E156" s="221" t="s">
        <v>231</v>
      </c>
      <c r="F156" s="222" t="s">
        <v>232</v>
      </c>
      <c r="G156" s="223" t="s">
        <v>201</v>
      </c>
      <c r="H156" s="224">
        <v>171.66200000000001</v>
      </c>
      <c r="I156" s="225"/>
      <c r="J156" s="226">
        <f>ROUND(I156*H156,2)</f>
        <v>0</v>
      </c>
      <c r="K156" s="222" t="s">
        <v>128</v>
      </c>
      <c r="L156" s="227"/>
      <c r="M156" s="228" t="s">
        <v>19</v>
      </c>
      <c r="N156" s="229" t="s">
        <v>41</v>
      </c>
      <c r="O156" s="64"/>
      <c r="P156" s="178">
        <f>O156*H156</f>
        <v>0</v>
      </c>
      <c r="Q156" s="178">
        <v>2.0000000000000001E-4</v>
      </c>
      <c r="R156" s="178">
        <f>Q156*H156</f>
        <v>3.4332400000000006E-2</v>
      </c>
      <c r="S156" s="178">
        <v>0</v>
      </c>
      <c r="T156" s="17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0" t="s">
        <v>170</v>
      </c>
      <c r="AT156" s="180" t="s">
        <v>230</v>
      </c>
      <c r="AU156" s="180" t="s">
        <v>80</v>
      </c>
      <c r="AY156" s="17" t="s">
        <v>122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17" t="s">
        <v>78</v>
      </c>
      <c r="BK156" s="181">
        <f>ROUND(I156*H156,2)</f>
        <v>0</v>
      </c>
      <c r="BL156" s="17" t="s">
        <v>129</v>
      </c>
      <c r="BM156" s="180" t="s">
        <v>233</v>
      </c>
    </row>
    <row r="157" spans="1:65" s="14" customFormat="1" ht="11.25">
      <c r="B157" s="198"/>
      <c r="C157" s="199"/>
      <c r="D157" s="189" t="s">
        <v>147</v>
      </c>
      <c r="E157" s="199"/>
      <c r="F157" s="201" t="s">
        <v>234</v>
      </c>
      <c r="G157" s="199"/>
      <c r="H157" s="202">
        <v>171.66200000000001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147</v>
      </c>
      <c r="AU157" s="208" t="s">
        <v>80</v>
      </c>
      <c r="AV157" s="14" t="s">
        <v>80</v>
      </c>
      <c r="AW157" s="14" t="s">
        <v>4</v>
      </c>
      <c r="AX157" s="14" t="s">
        <v>78</v>
      </c>
      <c r="AY157" s="208" t="s">
        <v>122</v>
      </c>
    </row>
    <row r="158" spans="1:65" s="2" customFormat="1" ht="24.2" customHeight="1">
      <c r="A158" s="34"/>
      <c r="B158" s="35"/>
      <c r="C158" s="169" t="s">
        <v>235</v>
      </c>
      <c r="D158" s="169" t="s">
        <v>124</v>
      </c>
      <c r="E158" s="170" t="s">
        <v>236</v>
      </c>
      <c r="F158" s="171" t="s">
        <v>237</v>
      </c>
      <c r="G158" s="172" t="s">
        <v>179</v>
      </c>
      <c r="H158" s="173">
        <v>22.652000000000001</v>
      </c>
      <c r="I158" s="174"/>
      <c r="J158" s="175">
        <f>ROUND(I158*H158,2)</f>
        <v>0</v>
      </c>
      <c r="K158" s="171" t="s">
        <v>128</v>
      </c>
      <c r="L158" s="39"/>
      <c r="M158" s="176" t="s">
        <v>19</v>
      </c>
      <c r="N158" s="177" t="s">
        <v>41</v>
      </c>
      <c r="O158" s="64"/>
      <c r="P158" s="178">
        <f>O158*H158</f>
        <v>0</v>
      </c>
      <c r="Q158" s="178">
        <v>1.98</v>
      </c>
      <c r="R158" s="178">
        <f>Q158*H158</f>
        <v>44.850960000000001</v>
      </c>
      <c r="S158" s="178">
        <v>0</v>
      </c>
      <c r="T158" s="17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0" t="s">
        <v>129</v>
      </c>
      <c r="AT158" s="180" t="s">
        <v>124</v>
      </c>
      <c r="AU158" s="180" t="s">
        <v>80</v>
      </c>
      <c r="AY158" s="17" t="s">
        <v>122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7" t="s">
        <v>78</v>
      </c>
      <c r="BK158" s="181">
        <f>ROUND(I158*H158,2)</f>
        <v>0</v>
      </c>
      <c r="BL158" s="17" t="s">
        <v>129</v>
      </c>
      <c r="BM158" s="180" t="s">
        <v>238</v>
      </c>
    </row>
    <row r="159" spans="1:65" s="2" customFormat="1" ht="11.25">
      <c r="A159" s="34"/>
      <c r="B159" s="35"/>
      <c r="C159" s="36"/>
      <c r="D159" s="182" t="s">
        <v>131</v>
      </c>
      <c r="E159" s="36"/>
      <c r="F159" s="183" t="s">
        <v>239</v>
      </c>
      <c r="G159" s="36"/>
      <c r="H159" s="36"/>
      <c r="I159" s="184"/>
      <c r="J159" s="36"/>
      <c r="K159" s="36"/>
      <c r="L159" s="39"/>
      <c r="M159" s="185"/>
      <c r="N159" s="186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131</v>
      </c>
      <c r="AU159" s="17" t="s">
        <v>80</v>
      </c>
    </row>
    <row r="160" spans="1:65" s="14" customFormat="1" ht="11.25">
      <c r="B160" s="198"/>
      <c r="C160" s="199"/>
      <c r="D160" s="189" t="s">
        <v>147</v>
      </c>
      <c r="E160" s="200" t="s">
        <v>19</v>
      </c>
      <c r="F160" s="201" t="s">
        <v>240</v>
      </c>
      <c r="G160" s="199"/>
      <c r="H160" s="202">
        <v>13.28054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147</v>
      </c>
      <c r="AU160" s="208" t="s">
        <v>80</v>
      </c>
      <c r="AV160" s="14" t="s">
        <v>80</v>
      </c>
      <c r="AW160" s="14" t="s">
        <v>149</v>
      </c>
      <c r="AX160" s="14" t="s">
        <v>70</v>
      </c>
      <c r="AY160" s="208" t="s">
        <v>122</v>
      </c>
    </row>
    <row r="161" spans="1:65" s="14" customFormat="1" ht="11.25">
      <c r="B161" s="198"/>
      <c r="C161" s="199"/>
      <c r="D161" s="189" t="s">
        <v>147</v>
      </c>
      <c r="E161" s="200" t="s">
        <v>19</v>
      </c>
      <c r="F161" s="201" t="s">
        <v>241</v>
      </c>
      <c r="G161" s="199"/>
      <c r="H161" s="202">
        <v>9.3712499999999999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147</v>
      </c>
      <c r="AU161" s="208" t="s">
        <v>80</v>
      </c>
      <c r="AV161" s="14" t="s">
        <v>80</v>
      </c>
      <c r="AW161" s="14" t="s">
        <v>149</v>
      </c>
      <c r="AX161" s="14" t="s">
        <v>70</v>
      </c>
      <c r="AY161" s="208" t="s">
        <v>122</v>
      </c>
    </row>
    <row r="162" spans="1:65" s="15" customFormat="1" ht="11.25">
      <c r="B162" s="209"/>
      <c r="C162" s="210"/>
      <c r="D162" s="189" t="s">
        <v>147</v>
      </c>
      <c r="E162" s="211" t="s">
        <v>19</v>
      </c>
      <c r="F162" s="212" t="s">
        <v>152</v>
      </c>
      <c r="G162" s="210"/>
      <c r="H162" s="213">
        <v>22.651789999999998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147</v>
      </c>
      <c r="AU162" s="219" t="s">
        <v>80</v>
      </c>
      <c r="AV162" s="15" t="s">
        <v>129</v>
      </c>
      <c r="AW162" s="15" t="s">
        <v>149</v>
      </c>
      <c r="AX162" s="15" t="s">
        <v>78</v>
      </c>
      <c r="AY162" s="219" t="s">
        <v>122</v>
      </c>
    </row>
    <row r="163" spans="1:65" s="12" customFormat="1" ht="22.9" customHeight="1">
      <c r="B163" s="153"/>
      <c r="C163" s="154"/>
      <c r="D163" s="155" t="s">
        <v>69</v>
      </c>
      <c r="E163" s="167" t="s">
        <v>137</v>
      </c>
      <c r="F163" s="167" t="s">
        <v>242</v>
      </c>
      <c r="G163" s="154"/>
      <c r="H163" s="154"/>
      <c r="I163" s="157"/>
      <c r="J163" s="168">
        <f>BK163</f>
        <v>0</v>
      </c>
      <c r="K163" s="154"/>
      <c r="L163" s="159"/>
      <c r="M163" s="160"/>
      <c r="N163" s="161"/>
      <c r="O163" s="161"/>
      <c r="P163" s="162">
        <f>SUM(P164:P176)</f>
        <v>0</v>
      </c>
      <c r="Q163" s="161"/>
      <c r="R163" s="162">
        <f>SUM(R164:R176)</f>
        <v>312.30231888000003</v>
      </c>
      <c r="S163" s="161"/>
      <c r="T163" s="163">
        <f>SUM(T164:T176)</f>
        <v>0</v>
      </c>
      <c r="AR163" s="164" t="s">
        <v>78</v>
      </c>
      <c r="AT163" s="165" t="s">
        <v>69</v>
      </c>
      <c r="AU163" s="165" t="s">
        <v>78</v>
      </c>
      <c r="AY163" s="164" t="s">
        <v>122</v>
      </c>
      <c r="BK163" s="166">
        <f>SUM(BK164:BK176)</f>
        <v>0</v>
      </c>
    </row>
    <row r="164" spans="1:65" s="2" customFormat="1" ht="33" customHeight="1">
      <c r="A164" s="34"/>
      <c r="B164" s="35"/>
      <c r="C164" s="169" t="s">
        <v>243</v>
      </c>
      <c r="D164" s="169" t="s">
        <v>124</v>
      </c>
      <c r="E164" s="170" t="s">
        <v>244</v>
      </c>
      <c r="F164" s="171" t="s">
        <v>245</v>
      </c>
      <c r="G164" s="172" t="s">
        <v>179</v>
      </c>
      <c r="H164" s="173">
        <v>135.90299999999999</v>
      </c>
      <c r="I164" s="174"/>
      <c r="J164" s="175">
        <f>ROUND(I164*H164,2)</f>
        <v>0</v>
      </c>
      <c r="K164" s="171" t="s">
        <v>128</v>
      </c>
      <c r="L164" s="39"/>
      <c r="M164" s="176" t="s">
        <v>19</v>
      </c>
      <c r="N164" s="177" t="s">
        <v>41</v>
      </c>
      <c r="O164" s="64"/>
      <c r="P164" s="178">
        <f>O164*H164</f>
        <v>0</v>
      </c>
      <c r="Q164" s="178">
        <v>2.2949600000000001</v>
      </c>
      <c r="R164" s="178">
        <f>Q164*H164</f>
        <v>311.89194887999997</v>
      </c>
      <c r="S164" s="178">
        <v>0</v>
      </c>
      <c r="T164" s="17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0" t="s">
        <v>129</v>
      </c>
      <c r="AT164" s="180" t="s">
        <v>124</v>
      </c>
      <c r="AU164" s="180" t="s">
        <v>80</v>
      </c>
      <c r="AY164" s="17" t="s">
        <v>122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7" t="s">
        <v>78</v>
      </c>
      <c r="BK164" s="181">
        <f>ROUND(I164*H164,2)</f>
        <v>0</v>
      </c>
      <c r="BL164" s="17" t="s">
        <v>129</v>
      </c>
      <c r="BM164" s="180" t="s">
        <v>246</v>
      </c>
    </row>
    <row r="165" spans="1:65" s="2" customFormat="1" ht="11.25">
      <c r="A165" s="34"/>
      <c r="B165" s="35"/>
      <c r="C165" s="36"/>
      <c r="D165" s="182" t="s">
        <v>131</v>
      </c>
      <c r="E165" s="36"/>
      <c r="F165" s="183" t="s">
        <v>247</v>
      </c>
      <c r="G165" s="36"/>
      <c r="H165" s="36"/>
      <c r="I165" s="184"/>
      <c r="J165" s="36"/>
      <c r="K165" s="36"/>
      <c r="L165" s="39"/>
      <c r="M165" s="185"/>
      <c r="N165" s="186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131</v>
      </c>
      <c r="AU165" s="17" t="s">
        <v>80</v>
      </c>
    </row>
    <row r="166" spans="1:65" s="2" customFormat="1" ht="39">
      <c r="A166" s="34"/>
      <c r="B166" s="35"/>
      <c r="C166" s="36"/>
      <c r="D166" s="189" t="s">
        <v>248</v>
      </c>
      <c r="E166" s="36"/>
      <c r="F166" s="230" t="s">
        <v>249</v>
      </c>
      <c r="G166" s="36"/>
      <c r="H166" s="36"/>
      <c r="I166" s="184"/>
      <c r="J166" s="36"/>
      <c r="K166" s="36"/>
      <c r="L166" s="39"/>
      <c r="M166" s="185"/>
      <c r="N166" s="186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248</v>
      </c>
      <c r="AU166" s="17" t="s">
        <v>80</v>
      </c>
    </row>
    <row r="167" spans="1:65" s="14" customFormat="1" ht="11.25">
      <c r="B167" s="198"/>
      <c r="C167" s="199"/>
      <c r="D167" s="189" t="s">
        <v>147</v>
      </c>
      <c r="E167" s="200" t="s">
        <v>19</v>
      </c>
      <c r="F167" s="201" t="s">
        <v>250</v>
      </c>
      <c r="G167" s="199"/>
      <c r="H167" s="202">
        <v>55.0152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147</v>
      </c>
      <c r="AU167" s="208" t="s">
        <v>80</v>
      </c>
      <c r="AV167" s="14" t="s">
        <v>80</v>
      </c>
      <c r="AW167" s="14" t="s">
        <v>149</v>
      </c>
      <c r="AX167" s="14" t="s">
        <v>70</v>
      </c>
      <c r="AY167" s="208" t="s">
        <v>122</v>
      </c>
    </row>
    <row r="168" spans="1:65" s="14" customFormat="1" ht="11.25">
      <c r="B168" s="198"/>
      <c r="C168" s="199"/>
      <c r="D168" s="189" t="s">
        <v>147</v>
      </c>
      <c r="E168" s="200" t="s">
        <v>19</v>
      </c>
      <c r="F168" s="201" t="s">
        <v>251</v>
      </c>
      <c r="G168" s="199"/>
      <c r="H168" s="202">
        <v>38.647950000000002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147</v>
      </c>
      <c r="AU168" s="208" t="s">
        <v>80</v>
      </c>
      <c r="AV168" s="14" t="s">
        <v>80</v>
      </c>
      <c r="AW168" s="14" t="s">
        <v>149</v>
      </c>
      <c r="AX168" s="14" t="s">
        <v>70</v>
      </c>
      <c r="AY168" s="208" t="s">
        <v>122</v>
      </c>
    </row>
    <row r="169" spans="1:65" s="14" customFormat="1" ht="11.25">
      <c r="B169" s="198"/>
      <c r="C169" s="199"/>
      <c r="D169" s="189" t="s">
        <v>147</v>
      </c>
      <c r="E169" s="200" t="s">
        <v>19</v>
      </c>
      <c r="F169" s="201" t="s">
        <v>252</v>
      </c>
      <c r="G169" s="199"/>
      <c r="H169" s="202">
        <v>23.922999999999998</v>
      </c>
      <c r="I169" s="203"/>
      <c r="J169" s="199"/>
      <c r="K169" s="199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147</v>
      </c>
      <c r="AU169" s="208" t="s">
        <v>80</v>
      </c>
      <c r="AV169" s="14" t="s">
        <v>80</v>
      </c>
      <c r="AW169" s="14" t="s">
        <v>149</v>
      </c>
      <c r="AX169" s="14" t="s">
        <v>70</v>
      </c>
      <c r="AY169" s="208" t="s">
        <v>122</v>
      </c>
    </row>
    <row r="170" spans="1:65" s="14" customFormat="1" ht="11.25">
      <c r="B170" s="198"/>
      <c r="C170" s="199"/>
      <c r="D170" s="189" t="s">
        <v>147</v>
      </c>
      <c r="E170" s="200" t="s">
        <v>19</v>
      </c>
      <c r="F170" s="201" t="s">
        <v>253</v>
      </c>
      <c r="G170" s="199"/>
      <c r="H170" s="202">
        <v>18.317250000000001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147</v>
      </c>
      <c r="AU170" s="208" t="s">
        <v>80</v>
      </c>
      <c r="AV170" s="14" t="s">
        <v>80</v>
      </c>
      <c r="AW170" s="14" t="s">
        <v>149</v>
      </c>
      <c r="AX170" s="14" t="s">
        <v>70</v>
      </c>
      <c r="AY170" s="208" t="s">
        <v>122</v>
      </c>
    </row>
    <row r="171" spans="1:65" s="15" customFormat="1" ht="11.25">
      <c r="B171" s="209"/>
      <c r="C171" s="210"/>
      <c r="D171" s="189" t="s">
        <v>147</v>
      </c>
      <c r="E171" s="211" t="s">
        <v>19</v>
      </c>
      <c r="F171" s="212" t="s">
        <v>152</v>
      </c>
      <c r="G171" s="210"/>
      <c r="H171" s="213">
        <v>135.9034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147</v>
      </c>
      <c r="AU171" s="219" t="s">
        <v>80</v>
      </c>
      <c r="AV171" s="15" t="s">
        <v>129</v>
      </c>
      <c r="AW171" s="15" t="s">
        <v>149</v>
      </c>
      <c r="AX171" s="15" t="s">
        <v>78</v>
      </c>
      <c r="AY171" s="219" t="s">
        <v>122</v>
      </c>
    </row>
    <row r="172" spans="1:65" s="2" customFormat="1" ht="24.2" customHeight="1">
      <c r="A172" s="34"/>
      <c r="B172" s="35"/>
      <c r="C172" s="169" t="s">
        <v>254</v>
      </c>
      <c r="D172" s="169" t="s">
        <v>124</v>
      </c>
      <c r="E172" s="170" t="s">
        <v>255</v>
      </c>
      <c r="F172" s="171" t="s">
        <v>256</v>
      </c>
      <c r="G172" s="172" t="s">
        <v>127</v>
      </c>
      <c r="H172" s="173">
        <v>2</v>
      </c>
      <c r="I172" s="174"/>
      <c r="J172" s="175">
        <f>ROUND(I172*H172,2)</f>
        <v>0</v>
      </c>
      <c r="K172" s="171" t="s">
        <v>128</v>
      </c>
      <c r="L172" s="39"/>
      <c r="M172" s="176" t="s">
        <v>19</v>
      </c>
      <c r="N172" s="177" t="s">
        <v>41</v>
      </c>
      <c r="O172" s="64"/>
      <c r="P172" s="178">
        <f>O172*H172</f>
        <v>0</v>
      </c>
      <c r="Q172" s="178">
        <v>0.17488999999999999</v>
      </c>
      <c r="R172" s="178">
        <f>Q172*H172</f>
        <v>0.34977999999999998</v>
      </c>
      <c r="S172" s="178">
        <v>0</v>
      </c>
      <c r="T172" s="17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0" t="s">
        <v>129</v>
      </c>
      <c r="AT172" s="180" t="s">
        <v>124</v>
      </c>
      <c r="AU172" s="180" t="s">
        <v>80</v>
      </c>
      <c r="AY172" s="17" t="s">
        <v>122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17" t="s">
        <v>78</v>
      </c>
      <c r="BK172" s="181">
        <f>ROUND(I172*H172,2)</f>
        <v>0</v>
      </c>
      <c r="BL172" s="17" t="s">
        <v>129</v>
      </c>
      <c r="BM172" s="180" t="s">
        <v>257</v>
      </c>
    </row>
    <row r="173" spans="1:65" s="2" customFormat="1" ht="11.25">
      <c r="A173" s="34"/>
      <c r="B173" s="35"/>
      <c r="C173" s="36"/>
      <c r="D173" s="182" t="s">
        <v>131</v>
      </c>
      <c r="E173" s="36"/>
      <c r="F173" s="183" t="s">
        <v>258</v>
      </c>
      <c r="G173" s="36"/>
      <c r="H173" s="36"/>
      <c r="I173" s="184"/>
      <c r="J173" s="36"/>
      <c r="K173" s="36"/>
      <c r="L173" s="39"/>
      <c r="M173" s="185"/>
      <c r="N173" s="186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131</v>
      </c>
      <c r="AU173" s="17" t="s">
        <v>80</v>
      </c>
    </row>
    <row r="174" spans="1:65" s="2" customFormat="1" ht="24.2" customHeight="1">
      <c r="A174" s="34"/>
      <c r="B174" s="35"/>
      <c r="C174" s="220" t="s">
        <v>7</v>
      </c>
      <c r="D174" s="220" t="s">
        <v>230</v>
      </c>
      <c r="E174" s="221" t="s">
        <v>259</v>
      </c>
      <c r="F174" s="222" t="s">
        <v>260</v>
      </c>
      <c r="G174" s="223" t="s">
        <v>127</v>
      </c>
      <c r="H174" s="224">
        <v>2</v>
      </c>
      <c r="I174" s="225"/>
      <c r="J174" s="226">
        <f>ROUND(I174*H174,2)</f>
        <v>0</v>
      </c>
      <c r="K174" s="222" t="s">
        <v>128</v>
      </c>
      <c r="L174" s="227"/>
      <c r="M174" s="228" t="s">
        <v>19</v>
      </c>
      <c r="N174" s="229" t="s">
        <v>41</v>
      </c>
      <c r="O174" s="64"/>
      <c r="P174" s="178">
        <f>O174*H174</f>
        <v>0</v>
      </c>
      <c r="Q174" s="178">
        <v>2.8999999999999998E-3</v>
      </c>
      <c r="R174" s="178">
        <f>Q174*H174</f>
        <v>5.7999999999999996E-3</v>
      </c>
      <c r="S174" s="178">
        <v>0</v>
      </c>
      <c r="T174" s="17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0" t="s">
        <v>170</v>
      </c>
      <c r="AT174" s="180" t="s">
        <v>230</v>
      </c>
      <c r="AU174" s="180" t="s">
        <v>80</v>
      </c>
      <c r="AY174" s="17" t="s">
        <v>122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17" t="s">
        <v>78</v>
      </c>
      <c r="BK174" s="181">
        <f>ROUND(I174*H174,2)</f>
        <v>0</v>
      </c>
      <c r="BL174" s="17" t="s">
        <v>129</v>
      </c>
      <c r="BM174" s="180" t="s">
        <v>261</v>
      </c>
    </row>
    <row r="175" spans="1:65" s="2" customFormat="1" ht="16.5" customHeight="1">
      <c r="A175" s="34"/>
      <c r="B175" s="35"/>
      <c r="C175" s="169" t="s">
        <v>262</v>
      </c>
      <c r="D175" s="169" t="s">
        <v>124</v>
      </c>
      <c r="E175" s="170" t="s">
        <v>263</v>
      </c>
      <c r="F175" s="171" t="s">
        <v>264</v>
      </c>
      <c r="G175" s="172" t="s">
        <v>127</v>
      </c>
      <c r="H175" s="173">
        <v>1</v>
      </c>
      <c r="I175" s="174"/>
      <c r="J175" s="175">
        <f>ROUND(I175*H175,2)</f>
        <v>0</v>
      </c>
      <c r="K175" s="171" t="s">
        <v>19</v>
      </c>
      <c r="L175" s="39"/>
      <c r="M175" s="176" t="s">
        <v>19</v>
      </c>
      <c r="N175" s="177" t="s">
        <v>41</v>
      </c>
      <c r="O175" s="64"/>
      <c r="P175" s="178">
        <f>O175*H175</f>
        <v>0</v>
      </c>
      <c r="Q175" s="178">
        <v>5.4789999999999998E-2</v>
      </c>
      <c r="R175" s="178">
        <f>Q175*H175</f>
        <v>5.4789999999999998E-2</v>
      </c>
      <c r="S175" s="178">
        <v>0</v>
      </c>
      <c r="T175" s="17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0" t="s">
        <v>129</v>
      </c>
      <c r="AT175" s="180" t="s">
        <v>124</v>
      </c>
      <c r="AU175" s="180" t="s">
        <v>80</v>
      </c>
      <c r="AY175" s="17" t="s">
        <v>122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17" t="s">
        <v>78</v>
      </c>
      <c r="BK175" s="181">
        <f>ROUND(I175*H175,2)</f>
        <v>0</v>
      </c>
      <c r="BL175" s="17" t="s">
        <v>129</v>
      </c>
      <c r="BM175" s="180" t="s">
        <v>265</v>
      </c>
    </row>
    <row r="176" spans="1:65" s="2" customFormat="1" ht="16.5" customHeight="1">
      <c r="A176" s="34"/>
      <c r="B176" s="35"/>
      <c r="C176" s="169" t="s">
        <v>266</v>
      </c>
      <c r="D176" s="169" t="s">
        <v>124</v>
      </c>
      <c r="E176" s="170" t="s">
        <v>267</v>
      </c>
      <c r="F176" s="171" t="s">
        <v>268</v>
      </c>
      <c r="G176" s="172" t="s">
        <v>127</v>
      </c>
      <c r="H176" s="173">
        <v>1</v>
      </c>
      <c r="I176" s="174"/>
      <c r="J176" s="175">
        <f>ROUND(I176*H176,2)</f>
        <v>0</v>
      </c>
      <c r="K176" s="171" t="s">
        <v>19</v>
      </c>
      <c r="L176" s="39"/>
      <c r="M176" s="176" t="s">
        <v>19</v>
      </c>
      <c r="N176" s="177" t="s">
        <v>41</v>
      </c>
      <c r="O176" s="64"/>
      <c r="P176" s="178">
        <f>O176*H176</f>
        <v>0</v>
      </c>
      <c r="Q176" s="178">
        <v>0</v>
      </c>
      <c r="R176" s="178">
        <f>Q176*H176</f>
        <v>0</v>
      </c>
      <c r="S176" s="178">
        <v>0</v>
      </c>
      <c r="T176" s="17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0" t="s">
        <v>129</v>
      </c>
      <c r="AT176" s="180" t="s">
        <v>124</v>
      </c>
      <c r="AU176" s="180" t="s">
        <v>80</v>
      </c>
      <c r="AY176" s="17" t="s">
        <v>122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17" t="s">
        <v>78</v>
      </c>
      <c r="BK176" s="181">
        <f>ROUND(I176*H176,2)</f>
        <v>0</v>
      </c>
      <c r="BL176" s="17" t="s">
        <v>129</v>
      </c>
      <c r="BM176" s="180" t="s">
        <v>269</v>
      </c>
    </row>
    <row r="177" spans="1:65" s="12" customFormat="1" ht="22.9" customHeight="1">
      <c r="B177" s="153"/>
      <c r="C177" s="154"/>
      <c r="D177" s="155" t="s">
        <v>69</v>
      </c>
      <c r="E177" s="167" t="s">
        <v>176</v>
      </c>
      <c r="F177" s="167" t="s">
        <v>270</v>
      </c>
      <c r="G177" s="154"/>
      <c r="H177" s="154"/>
      <c r="I177" s="157"/>
      <c r="J177" s="168">
        <f>BK177</f>
        <v>0</v>
      </c>
      <c r="K177" s="154"/>
      <c r="L177" s="159"/>
      <c r="M177" s="160"/>
      <c r="N177" s="161"/>
      <c r="O177" s="161"/>
      <c r="P177" s="162">
        <f>SUM(P178:P183)</f>
        <v>0</v>
      </c>
      <c r="Q177" s="161"/>
      <c r="R177" s="162">
        <f>SUM(R178:R183)</f>
        <v>0</v>
      </c>
      <c r="S177" s="161"/>
      <c r="T177" s="163">
        <f>SUM(T178:T183)</f>
        <v>2.0702445000000003</v>
      </c>
      <c r="AR177" s="164" t="s">
        <v>78</v>
      </c>
      <c r="AT177" s="165" t="s">
        <v>69</v>
      </c>
      <c r="AU177" s="165" t="s">
        <v>78</v>
      </c>
      <c r="AY177" s="164" t="s">
        <v>122</v>
      </c>
      <c r="BK177" s="166">
        <f>SUM(BK178:BK183)</f>
        <v>0</v>
      </c>
    </row>
    <row r="178" spans="1:65" s="2" customFormat="1" ht="33" customHeight="1">
      <c r="A178" s="34"/>
      <c r="B178" s="35"/>
      <c r="C178" s="169" t="s">
        <v>271</v>
      </c>
      <c r="D178" s="169" t="s">
        <v>124</v>
      </c>
      <c r="E178" s="170" t="s">
        <v>272</v>
      </c>
      <c r="F178" s="171" t="s">
        <v>273</v>
      </c>
      <c r="G178" s="172" t="s">
        <v>127</v>
      </c>
      <c r="H178" s="173">
        <v>11</v>
      </c>
      <c r="I178" s="174"/>
      <c r="J178" s="175">
        <f>ROUND(I178*H178,2)</f>
        <v>0</v>
      </c>
      <c r="K178" s="171" t="s">
        <v>128</v>
      </c>
      <c r="L178" s="39"/>
      <c r="M178" s="176" t="s">
        <v>19</v>
      </c>
      <c r="N178" s="177" t="s">
        <v>41</v>
      </c>
      <c r="O178" s="64"/>
      <c r="P178" s="178">
        <f>O178*H178</f>
        <v>0</v>
      </c>
      <c r="Q178" s="178">
        <v>0</v>
      </c>
      <c r="R178" s="178">
        <f>Q178*H178</f>
        <v>0</v>
      </c>
      <c r="S178" s="178">
        <v>0.16500000000000001</v>
      </c>
      <c r="T178" s="179">
        <f>S178*H178</f>
        <v>1.8150000000000002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0" t="s">
        <v>129</v>
      </c>
      <c r="AT178" s="180" t="s">
        <v>124</v>
      </c>
      <c r="AU178" s="180" t="s">
        <v>80</v>
      </c>
      <c r="AY178" s="17" t="s">
        <v>122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17" t="s">
        <v>78</v>
      </c>
      <c r="BK178" s="181">
        <f>ROUND(I178*H178,2)</f>
        <v>0</v>
      </c>
      <c r="BL178" s="17" t="s">
        <v>129</v>
      </c>
      <c r="BM178" s="180" t="s">
        <v>274</v>
      </c>
    </row>
    <row r="179" spans="1:65" s="2" customFormat="1" ht="11.25">
      <c r="A179" s="34"/>
      <c r="B179" s="35"/>
      <c r="C179" s="36"/>
      <c r="D179" s="182" t="s">
        <v>131</v>
      </c>
      <c r="E179" s="36"/>
      <c r="F179" s="183" t="s">
        <v>275</v>
      </c>
      <c r="G179" s="36"/>
      <c r="H179" s="36"/>
      <c r="I179" s="184"/>
      <c r="J179" s="36"/>
      <c r="K179" s="36"/>
      <c r="L179" s="39"/>
      <c r="M179" s="185"/>
      <c r="N179" s="186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131</v>
      </c>
      <c r="AU179" s="17" t="s">
        <v>80</v>
      </c>
    </row>
    <row r="180" spans="1:65" s="14" customFormat="1" ht="11.25">
      <c r="B180" s="198"/>
      <c r="C180" s="199"/>
      <c r="D180" s="189" t="s">
        <v>147</v>
      </c>
      <c r="E180" s="200" t="s">
        <v>19</v>
      </c>
      <c r="F180" s="201" t="s">
        <v>276</v>
      </c>
      <c r="G180" s="199"/>
      <c r="H180" s="202">
        <v>11</v>
      </c>
      <c r="I180" s="203"/>
      <c r="J180" s="199"/>
      <c r="K180" s="199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147</v>
      </c>
      <c r="AU180" s="208" t="s">
        <v>80</v>
      </c>
      <c r="AV180" s="14" t="s">
        <v>80</v>
      </c>
      <c r="AW180" s="14" t="s">
        <v>149</v>
      </c>
      <c r="AX180" s="14" t="s">
        <v>78</v>
      </c>
      <c r="AY180" s="208" t="s">
        <v>122</v>
      </c>
    </row>
    <row r="181" spans="1:65" s="2" customFormat="1" ht="24.2" customHeight="1">
      <c r="A181" s="34"/>
      <c r="B181" s="35"/>
      <c r="C181" s="169" t="s">
        <v>277</v>
      </c>
      <c r="D181" s="169" t="s">
        <v>124</v>
      </c>
      <c r="E181" s="170" t="s">
        <v>278</v>
      </c>
      <c r="F181" s="171" t="s">
        <v>279</v>
      </c>
      <c r="G181" s="172" t="s">
        <v>144</v>
      </c>
      <c r="H181" s="173">
        <v>27.594000000000001</v>
      </c>
      <c r="I181" s="174"/>
      <c r="J181" s="175">
        <f>ROUND(I181*H181,2)</f>
        <v>0</v>
      </c>
      <c r="K181" s="171" t="s">
        <v>128</v>
      </c>
      <c r="L181" s="39"/>
      <c r="M181" s="176" t="s">
        <v>19</v>
      </c>
      <c r="N181" s="177" t="s">
        <v>41</v>
      </c>
      <c r="O181" s="64"/>
      <c r="P181" s="178">
        <f>O181*H181</f>
        <v>0</v>
      </c>
      <c r="Q181" s="178">
        <v>0</v>
      </c>
      <c r="R181" s="178">
        <f>Q181*H181</f>
        <v>0</v>
      </c>
      <c r="S181" s="178">
        <v>9.2499999999999995E-3</v>
      </c>
      <c r="T181" s="179">
        <f>S181*H181</f>
        <v>0.25524449999999999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0" t="s">
        <v>129</v>
      </c>
      <c r="AT181" s="180" t="s">
        <v>124</v>
      </c>
      <c r="AU181" s="180" t="s">
        <v>80</v>
      </c>
      <c r="AY181" s="17" t="s">
        <v>122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17" t="s">
        <v>78</v>
      </c>
      <c r="BK181" s="181">
        <f>ROUND(I181*H181,2)</f>
        <v>0</v>
      </c>
      <c r="BL181" s="17" t="s">
        <v>129</v>
      </c>
      <c r="BM181" s="180" t="s">
        <v>280</v>
      </c>
    </row>
    <row r="182" spans="1:65" s="2" customFormat="1" ht="11.25">
      <c r="A182" s="34"/>
      <c r="B182" s="35"/>
      <c r="C182" s="36"/>
      <c r="D182" s="182" t="s">
        <v>131</v>
      </c>
      <c r="E182" s="36"/>
      <c r="F182" s="183" t="s">
        <v>281</v>
      </c>
      <c r="G182" s="36"/>
      <c r="H182" s="36"/>
      <c r="I182" s="184"/>
      <c r="J182" s="36"/>
      <c r="K182" s="36"/>
      <c r="L182" s="39"/>
      <c r="M182" s="185"/>
      <c r="N182" s="186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131</v>
      </c>
      <c r="AU182" s="17" t="s">
        <v>80</v>
      </c>
    </row>
    <row r="183" spans="1:65" s="14" customFormat="1" ht="11.25">
      <c r="B183" s="198"/>
      <c r="C183" s="199"/>
      <c r="D183" s="189" t="s">
        <v>147</v>
      </c>
      <c r="E183" s="200" t="s">
        <v>19</v>
      </c>
      <c r="F183" s="201" t="s">
        <v>282</v>
      </c>
      <c r="G183" s="199"/>
      <c r="H183" s="202">
        <v>27.594000000000001</v>
      </c>
      <c r="I183" s="203"/>
      <c r="J183" s="199"/>
      <c r="K183" s="199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147</v>
      </c>
      <c r="AU183" s="208" t="s">
        <v>80</v>
      </c>
      <c r="AV183" s="14" t="s">
        <v>80</v>
      </c>
      <c r="AW183" s="14" t="s">
        <v>149</v>
      </c>
      <c r="AX183" s="14" t="s">
        <v>78</v>
      </c>
      <c r="AY183" s="208" t="s">
        <v>122</v>
      </c>
    </row>
    <row r="184" spans="1:65" s="12" customFormat="1" ht="22.9" customHeight="1">
      <c r="B184" s="153"/>
      <c r="C184" s="154"/>
      <c r="D184" s="155" t="s">
        <v>69</v>
      </c>
      <c r="E184" s="167" t="s">
        <v>283</v>
      </c>
      <c r="F184" s="167" t="s">
        <v>284</v>
      </c>
      <c r="G184" s="154"/>
      <c r="H184" s="154"/>
      <c r="I184" s="157"/>
      <c r="J184" s="168">
        <f>BK184</f>
        <v>0</v>
      </c>
      <c r="K184" s="154"/>
      <c r="L184" s="159"/>
      <c r="M184" s="160"/>
      <c r="N184" s="161"/>
      <c r="O184" s="161"/>
      <c r="P184" s="162">
        <f>P185</f>
        <v>0</v>
      </c>
      <c r="Q184" s="161"/>
      <c r="R184" s="162">
        <f>R185</f>
        <v>0</v>
      </c>
      <c r="S184" s="161"/>
      <c r="T184" s="163">
        <f>T185</f>
        <v>0</v>
      </c>
      <c r="AR184" s="164" t="s">
        <v>78</v>
      </c>
      <c r="AT184" s="165" t="s">
        <v>69</v>
      </c>
      <c r="AU184" s="165" t="s">
        <v>78</v>
      </c>
      <c r="AY184" s="164" t="s">
        <v>122</v>
      </c>
      <c r="BK184" s="166">
        <f>BK185</f>
        <v>0</v>
      </c>
    </row>
    <row r="185" spans="1:65" s="2" customFormat="1" ht="16.5" customHeight="1">
      <c r="A185" s="34"/>
      <c r="B185" s="35"/>
      <c r="C185" s="169" t="s">
        <v>285</v>
      </c>
      <c r="D185" s="169" t="s">
        <v>124</v>
      </c>
      <c r="E185" s="170" t="s">
        <v>286</v>
      </c>
      <c r="F185" s="171" t="s">
        <v>287</v>
      </c>
      <c r="G185" s="172" t="s">
        <v>288</v>
      </c>
      <c r="H185" s="173">
        <v>1</v>
      </c>
      <c r="I185" s="174"/>
      <c r="J185" s="175">
        <f>ROUND(I185*H185,2)</f>
        <v>0</v>
      </c>
      <c r="K185" s="171" t="s">
        <v>19</v>
      </c>
      <c r="L185" s="39"/>
      <c r="M185" s="176" t="s">
        <v>19</v>
      </c>
      <c r="N185" s="177" t="s">
        <v>41</v>
      </c>
      <c r="O185" s="64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0" t="s">
        <v>129</v>
      </c>
      <c r="AT185" s="180" t="s">
        <v>124</v>
      </c>
      <c r="AU185" s="180" t="s">
        <v>80</v>
      </c>
      <c r="AY185" s="17" t="s">
        <v>122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17" t="s">
        <v>78</v>
      </c>
      <c r="BK185" s="181">
        <f>ROUND(I185*H185,2)</f>
        <v>0</v>
      </c>
      <c r="BL185" s="17" t="s">
        <v>129</v>
      </c>
      <c r="BM185" s="180" t="s">
        <v>289</v>
      </c>
    </row>
    <row r="186" spans="1:65" s="12" customFormat="1" ht="22.9" customHeight="1">
      <c r="B186" s="153"/>
      <c r="C186" s="154"/>
      <c r="D186" s="155" t="s">
        <v>69</v>
      </c>
      <c r="E186" s="167" t="s">
        <v>290</v>
      </c>
      <c r="F186" s="167" t="s">
        <v>291</v>
      </c>
      <c r="G186" s="154"/>
      <c r="H186" s="154"/>
      <c r="I186" s="157"/>
      <c r="J186" s="168">
        <f>BK186</f>
        <v>0</v>
      </c>
      <c r="K186" s="154"/>
      <c r="L186" s="159"/>
      <c r="M186" s="160"/>
      <c r="N186" s="161"/>
      <c r="O186" s="161"/>
      <c r="P186" s="162">
        <f>SUM(P187:P188)</f>
        <v>0</v>
      </c>
      <c r="Q186" s="161"/>
      <c r="R186" s="162">
        <f>SUM(R187:R188)</f>
        <v>0</v>
      </c>
      <c r="S186" s="161"/>
      <c r="T186" s="163">
        <f>SUM(T187:T188)</f>
        <v>0</v>
      </c>
      <c r="AR186" s="164" t="s">
        <v>78</v>
      </c>
      <c r="AT186" s="165" t="s">
        <v>69</v>
      </c>
      <c r="AU186" s="165" t="s">
        <v>78</v>
      </c>
      <c r="AY186" s="164" t="s">
        <v>122</v>
      </c>
      <c r="BK186" s="166">
        <f>SUM(BK187:BK188)</f>
        <v>0</v>
      </c>
    </row>
    <row r="187" spans="1:65" s="2" customFormat="1" ht="24.2" customHeight="1">
      <c r="A187" s="34"/>
      <c r="B187" s="35"/>
      <c r="C187" s="169" t="s">
        <v>292</v>
      </c>
      <c r="D187" s="169" t="s">
        <v>124</v>
      </c>
      <c r="E187" s="170" t="s">
        <v>293</v>
      </c>
      <c r="F187" s="171" t="s">
        <v>294</v>
      </c>
      <c r="G187" s="172" t="s">
        <v>173</v>
      </c>
      <c r="H187" s="173">
        <v>357.226</v>
      </c>
      <c r="I187" s="174"/>
      <c r="J187" s="175">
        <f>ROUND(I187*H187,2)</f>
        <v>0</v>
      </c>
      <c r="K187" s="171" t="s">
        <v>128</v>
      </c>
      <c r="L187" s="39"/>
      <c r="M187" s="176" t="s">
        <v>19</v>
      </c>
      <c r="N187" s="177" t="s">
        <v>41</v>
      </c>
      <c r="O187" s="64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0" t="s">
        <v>129</v>
      </c>
      <c r="AT187" s="180" t="s">
        <v>124</v>
      </c>
      <c r="AU187" s="180" t="s">
        <v>80</v>
      </c>
      <c r="AY187" s="17" t="s">
        <v>122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17" t="s">
        <v>78</v>
      </c>
      <c r="BK187" s="181">
        <f>ROUND(I187*H187,2)</f>
        <v>0</v>
      </c>
      <c r="BL187" s="17" t="s">
        <v>129</v>
      </c>
      <c r="BM187" s="180" t="s">
        <v>295</v>
      </c>
    </row>
    <row r="188" spans="1:65" s="2" customFormat="1" ht="11.25">
      <c r="A188" s="34"/>
      <c r="B188" s="35"/>
      <c r="C188" s="36"/>
      <c r="D188" s="182" t="s">
        <v>131</v>
      </c>
      <c r="E188" s="36"/>
      <c r="F188" s="183" t="s">
        <v>296</v>
      </c>
      <c r="G188" s="36"/>
      <c r="H188" s="36"/>
      <c r="I188" s="184"/>
      <c r="J188" s="36"/>
      <c r="K188" s="36"/>
      <c r="L188" s="39"/>
      <c r="M188" s="185"/>
      <c r="N188" s="186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131</v>
      </c>
      <c r="AU188" s="17" t="s">
        <v>80</v>
      </c>
    </row>
    <row r="189" spans="1:65" s="12" customFormat="1" ht="25.9" customHeight="1">
      <c r="B189" s="153"/>
      <c r="C189" s="154"/>
      <c r="D189" s="155" t="s">
        <v>69</v>
      </c>
      <c r="E189" s="156" t="s">
        <v>297</v>
      </c>
      <c r="F189" s="156" t="s">
        <v>298</v>
      </c>
      <c r="G189" s="154"/>
      <c r="H189" s="154"/>
      <c r="I189" s="157"/>
      <c r="J189" s="158">
        <f>BK189</f>
        <v>0</v>
      </c>
      <c r="K189" s="154"/>
      <c r="L189" s="159"/>
      <c r="M189" s="160"/>
      <c r="N189" s="161"/>
      <c r="O189" s="161"/>
      <c r="P189" s="162">
        <f>P190+P192</f>
        <v>0</v>
      </c>
      <c r="Q189" s="161"/>
      <c r="R189" s="162">
        <f>R190+R192</f>
        <v>2.5920000000000001E-3</v>
      </c>
      <c r="S189" s="161"/>
      <c r="T189" s="163">
        <f>T190+T192</f>
        <v>0</v>
      </c>
      <c r="AR189" s="164" t="s">
        <v>80</v>
      </c>
      <c r="AT189" s="165" t="s">
        <v>69</v>
      </c>
      <c r="AU189" s="165" t="s">
        <v>70</v>
      </c>
      <c r="AY189" s="164" t="s">
        <v>122</v>
      </c>
      <c r="BK189" s="166">
        <f>BK190+BK192</f>
        <v>0</v>
      </c>
    </row>
    <row r="190" spans="1:65" s="12" customFormat="1" ht="22.9" customHeight="1">
      <c r="B190" s="153"/>
      <c r="C190" s="154"/>
      <c r="D190" s="155" t="s">
        <v>69</v>
      </c>
      <c r="E190" s="167" t="s">
        <v>299</v>
      </c>
      <c r="F190" s="167" t="s">
        <v>300</v>
      </c>
      <c r="G190" s="154"/>
      <c r="H190" s="154"/>
      <c r="I190" s="157"/>
      <c r="J190" s="168">
        <f>BK190</f>
        <v>0</v>
      </c>
      <c r="K190" s="154"/>
      <c r="L190" s="159"/>
      <c r="M190" s="160"/>
      <c r="N190" s="161"/>
      <c r="O190" s="161"/>
      <c r="P190" s="162">
        <f>P191</f>
        <v>0</v>
      </c>
      <c r="Q190" s="161"/>
      <c r="R190" s="162">
        <f>R191</f>
        <v>4.8000000000000001E-4</v>
      </c>
      <c r="S190" s="161"/>
      <c r="T190" s="163">
        <f>T191</f>
        <v>0</v>
      </c>
      <c r="AR190" s="164" t="s">
        <v>80</v>
      </c>
      <c r="AT190" s="165" t="s">
        <v>69</v>
      </c>
      <c r="AU190" s="165" t="s">
        <v>78</v>
      </c>
      <c r="AY190" s="164" t="s">
        <v>122</v>
      </c>
      <c r="BK190" s="166">
        <f>BK191</f>
        <v>0</v>
      </c>
    </row>
    <row r="191" spans="1:65" s="2" customFormat="1" ht="24.2" customHeight="1">
      <c r="A191" s="34"/>
      <c r="B191" s="35"/>
      <c r="C191" s="169" t="s">
        <v>301</v>
      </c>
      <c r="D191" s="169" t="s">
        <v>124</v>
      </c>
      <c r="E191" s="170" t="s">
        <v>302</v>
      </c>
      <c r="F191" s="171" t="s">
        <v>303</v>
      </c>
      <c r="G191" s="172" t="s">
        <v>127</v>
      </c>
      <c r="H191" s="173">
        <v>2</v>
      </c>
      <c r="I191" s="174"/>
      <c r="J191" s="175">
        <f>ROUND(I191*H191,2)</f>
        <v>0</v>
      </c>
      <c r="K191" s="171" t="s">
        <v>19</v>
      </c>
      <c r="L191" s="39"/>
      <c r="M191" s="176" t="s">
        <v>19</v>
      </c>
      <c r="N191" s="177" t="s">
        <v>41</v>
      </c>
      <c r="O191" s="64"/>
      <c r="P191" s="178">
        <f>O191*H191</f>
        <v>0</v>
      </c>
      <c r="Q191" s="178">
        <v>2.4000000000000001E-4</v>
      </c>
      <c r="R191" s="178">
        <f>Q191*H191</f>
        <v>4.8000000000000001E-4</v>
      </c>
      <c r="S191" s="178">
        <v>0</v>
      </c>
      <c r="T191" s="17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0" t="s">
        <v>223</v>
      </c>
      <c r="AT191" s="180" t="s">
        <v>124</v>
      </c>
      <c r="AU191" s="180" t="s">
        <v>80</v>
      </c>
      <c r="AY191" s="17" t="s">
        <v>122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17" t="s">
        <v>78</v>
      </c>
      <c r="BK191" s="181">
        <f>ROUND(I191*H191,2)</f>
        <v>0</v>
      </c>
      <c r="BL191" s="17" t="s">
        <v>223</v>
      </c>
      <c r="BM191" s="180" t="s">
        <v>304</v>
      </c>
    </row>
    <row r="192" spans="1:65" s="12" customFormat="1" ht="22.9" customHeight="1">
      <c r="B192" s="153"/>
      <c r="C192" s="154"/>
      <c r="D192" s="155" t="s">
        <v>69</v>
      </c>
      <c r="E192" s="167" t="s">
        <v>305</v>
      </c>
      <c r="F192" s="167" t="s">
        <v>306</v>
      </c>
      <c r="G192" s="154"/>
      <c r="H192" s="154"/>
      <c r="I192" s="157"/>
      <c r="J192" s="168">
        <f>BK192</f>
        <v>0</v>
      </c>
      <c r="K192" s="154"/>
      <c r="L192" s="159"/>
      <c r="M192" s="160"/>
      <c r="N192" s="161"/>
      <c r="O192" s="161"/>
      <c r="P192" s="162">
        <f>SUM(P193:P203)</f>
        <v>0</v>
      </c>
      <c r="Q192" s="161"/>
      <c r="R192" s="162">
        <f>SUM(R193:R203)</f>
        <v>2.1120000000000002E-3</v>
      </c>
      <c r="S192" s="161"/>
      <c r="T192" s="163">
        <f>SUM(T193:T203)</f>
        <v>0</v>
      </c>
      <c r="AR192" s="164" t="s">
        <v>80</v>
      </c>
      <c r="AT192" s="165" t="s">
        <v>69</v>
      </c>
      <c r="AU192" s="165" t="s">
        <v>78</v>
      </c>
      <c r="AY192" s="164" t="s">
        <v>122</v>
      </c>
      <c r="BK192" s="166">
        <f>SUM(BK193:BK203)</f>
        <v>0</v>
      </c>
    </row>
    <row r="193" spans="1:65" s="2" customFormat="1" ht="24.2" customHeight="1">
      <c r="A193" s="34"/>
      <c r="B193" s="35"/>
      <c r="C193" s="169" t="s">
        <v>307</v>
      </c>
      <c r="D193" s="169" t="s">
        <v>124</v>
      </c>
      <c r="E193" s="170" t="s">
        <v>308</v>
      </c>
      <c r="F193" s="171" t="s">
        <v>309</v>
      </c>
      <c r="G193" s="172" t="s">
        <v>201</v>
      </c>
      <c r="H193" s="173">
        <v>6.6</v>
      </c>
      <c r="I193" s="174"/>
      <c r="J193" s="175">
        <f>ROUND(I193*H193,2)</f>
        <v>0</v>
      </c>
      <c r="K193" s="171" t="s">
        <v>128</v>
      </c>
      <c r="L193" s="39"/>
      <c r="M193" s="176" t="s">
        <v>19</v>
      </c>
      <c r="N193" s="177" t="s">
        <v>41</v>
      </c>
      <c r="O193" s="64"/>
      <c r="P193" s="178">
        <f>O193*H193</f>
        <v>0</v>
      </c>
      <c r="Q193" s="178">
        <v>6.0000000000000002E-5</v>
      </c>
      <c r="R193" s="178">
        <f>Q193*H193</f>
        <v>3.9599999999999998E-4</v>
      </c>
      <c r="S193" s="178">
        <v>0</v>
      </c>
      <c r="T193" s="17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0" t="s">
        <v>223</v>
      </c>
      <c r="AT193" s="180" t="s">
        <v>124</v>
      </c>
      <c r="AU193" s="180" t="s">
        <v>80</v>
      </c>
      <c r="AY193" s="17" t="s">
        <v>122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17" t="s">
        <v>78</v>
      </c>
      <c r="BK193" s="181">
        <f>ROUND(I193*H193,2)</f>
        <v>0</v>
      </c>
      <c r="BL193" s="17" t="s">
        <v>223</v>
      </c>
      <c r="BM193" s="180" t="s">
        <v>310</v>
      </c>
    </row>
    <row r="194" spans="1:65" s="2" customFormat="1" ht="11.25">
      <c r="A194" s="34"/>
      <c r="B194" s="35"/>
      <c r="C194" s="36"/>
      <c r="D194" s="182" t="s">
        <v>131</v>
      </c>
      <c r="E194" s="36"/>
      <c r="F194" s="183" t="s">
        <v>311</v>
      </c>
      <c r="G194" s="36"/>
      <c r="H194" s="36"/>
      <c r="I194" s="184"/>
      <c r="J194" s="36"/>
      <c r="K194" s="36"/>
      <c r="L194" s="39"/>
      <c r="M194" s="185"/>
      <c r="N194" s="186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131</v>
      </c>
      <c r="AU194" s="17" t="s">
        <v>80</v>
      </c>
    </row>
    <row r="195" spans="1:65" s="13" customFormat="1" ht="11.25">
      <c r="B195" s="187"/>
      <c r="C195" s="188"/>
      <c r="D195" s="189" t="s">
        <v>147</v>
      </c>
      <c r="E195" s="190" t="s">
        <v>19</v>
      </c>
      <c r="F195" s="191" t="s">
        <v>312</v>
      </c>
      <c r="G195" s="188"/>
      <c r="H195" s="190" t="s">
        <v>19</v>
      </c>
      <c r="I195" s="192"/>
      <c r="J195" s="188"/>
      <c r="K195" s="188"/>
      <c r="L195" s="193"/>
      <c r="M195" s="194"/>
      <c r="N195" s="195"/>
      <c r="O195" s="195"/>
      <c r="P195" s="195"/>
      <c r="Q195" s="195"/>
      <c r="R195" s="195"/>
      <c r="S195" s="195"/>
      <c r="T195" s="196"/>
      <c r="AT195" s="197" t="s">
        <v>147</v>
      </c>
      <c r="AU195" s="197" t="s">
        <v>80</v>
      </c>
      <c r="AV195" s="13" t="s">
        <v>78</v>
      </c>
      <c r="AW195" s="13" t="s">
        <v>149</v>
      </c>
      <c r="AX195" s="13" t="s">
        <v>70</v>
      </c>
      <c r="AY195" s="197" t="s">
        <v>122</v>
      </c>
    </row>
    <row r="196" spans="1:65" s="14" customFormat="1" ht="11.25">
      <c r="B196" s="198"/>
      <c r="C196" s="199"/>
      <c r="D196" s="189" t="s">
        <v>147</v>
      </c>
      <c r="E196" s="200" t="s">
        <v>19</v>
      </c>
      <c r="F196" s="201" t="s">
        <v>313</v>
      </c>
      <c r="G196" s="199"/>
      <c r="H196" s="202">
        <v>6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147</v>
      </c>
      <c r="AU196" s="208" t="s">
        <v>80</v>
      </c>
      <c r="AV196" s="14" t="s">
        <v>80</v>
      </c>
      <c r="AW196" s="14" t="s">
        <v>149</v>
      </c>
      <c r="AX196" s="14" t="s">
        <v>70</v>
      </c>
      <c r="AY196" s="208" t="s">
        <v>122</v>
      </c>
    </row>
    <row r="197" spans="1:65" s="13" customFormat="1" ht="11.25">
      <c r="B197" s="187"/>
      <c r="C197" s="188"/>
      <c r="D197" s="189" t="s">
        <v>147</v>
      </c>
      <c r="E197" s="190" t="s">
        <v>19</v>
      </c>
      <c r="F197" s="191" t="s">
        <v>314</v>
      </c>
      <c r="G197" s="188"/>
      <c r="H197" s="190" t="s">
        <v>19</v>
      </c>
      <c r="I197" s="192"/>
      <c r="J197" s="188"/>
      <c r="K197" s="188"/>
      <c r="L197" s="193"/>
      <c r="M197" s="194"/>
      <c r="N197" s="195"/>
      <c r="O197" s="195"/>
      <c r="P197" s="195"/>
      <c r="Q197" s="195"/>
      <c r="R197" s="195"/>
      <c r="S197" s="195"/>
      <c r="T197" s="196"/>
      <c r="AT197" s="197" t="s">
        <v>147</v>
      </c>
      <c r="AU197" s="197" t="s">
        <v>80</v>
      </c>
      <c r="AV197" s="13" t="s">
        <v>78</v>
      </c>
      <c r="AW197" s="13" t="s">
        <v>149</v>
      </c>
      <c r="AX197" s="13" t="s">
        <v>70</v>
      </c>
      <c r="AY197" s="197" t="s">
        <v>122</v>
      </c>
    </row>
    <row r="198" spans="1:65" s="14" customFormat="1" ht="11.25">
      <c r="B198" s="198"/>
      <c r="C198" s="199"/>
      <c r="D198" s="189" t="s">
        <v>147</v>
      </c>
      <c r="E198" s="200" t="s">
        <v>19</v>
      </c>
      <c r="F198" s="201" t="s">
        <v>315</v>
      </c>
      <c r="G198" s="199"/>
      <c r="H198" s="202">
        <v>0.6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147</v>
      </c>
      <c r="AU198" s="208" t="s">
        <v>80</v>
      </c>
      <c r="AV198" s="14" t="s">
        <v>80</v>
      </c>
      <c r="AW198" s="14" t="s">
        <v>149</v>
      </c>
      <c r="AX198" s="14" t="s">
        <v>70</v>
      </c>
      <c r="AY198" s="208" t="s">
        <v>122</v>
      </c>
    </row>
    <row r="199" spans="1:65" s="15" customFormat="1" ht="11.25">
      <c r="B199" s="209"/>
      <c r="C199" s="210"/>
      <c r="D199" s="189" t="s">
        <v>147</v>
      </c>
      <c r="E199" s="211" t="s">
        <v>19</v>
      </c>
      <c r="F199" s="212" t="s">
        <v>152</v>
      </c>
      <c r="G199" s="210"/>
      <c r="H199" s="213">
        <v>6.6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147</v>
      </c>
      <c r="AU199" s="219" t="s">
        <v>80</v>
      </c>
      <c r="AV199" s="15" t="s">
        <v>129</v>
      </c>
      <c r="AW199" s="15" t="s">
        <v>149</v>
      </c>
      <c r="AX199" s="15" t="s">
        <v>78</v>
      </c>
      <c r="AY199" s="219" t="s">
        <v>122</v>
      </c>
    </row>
    <row r="200" spans="1:65" s="2" customFormat="1" ht="24.2" customHeight="1">
      <c r="A200" s="34"/>
      <c r="B200" s="35"/>
      <c r="C200" s="169" t="s">
        <v>150</v>
      </c>
      <c r="D200" s="169" t="s">
        <v>124</v>
      </c>
      <c r="E200" s="170" t="s">
        <v>316</v>
      </c>
      <c r="F200" s="171" t="s">
        <v>317</v>
      </c>
      <c r="G200" s="172" t="s">
        <v>201</v>
      </c>
      <c r="H200" s="173">
        <v>6.6</v>
      </c>
      <c r="I200" s="174"/>
      <c r="J200" s="175">
        <f>ROUND(I200*H200,2)</f>
        <v>0</v>
      </c>
      <c r="K200" s="171" t="s">
        <v>128</v>
      </c>
      <c r="L200" s="39"/>
      <c r="M200" s="176" t="s">
        <v>19</v>
      </c>
      <c r="N200" s="177" t="s">
        <v>41</v>
      </c>
      <c r="O200" s="64"/>
      <c r="P200" s="178">
        <f>O200*H200</f>
        <v>0</v>
      </c>
      <c r="Q200" s="178">
        <v>1.3999999999999999E-4</v>
      </c>
      <c r="R200" s="178">
        <f>Q200*H200</f>
        <v>9.2399999999999991E-4</v>
      </c>
      <c r="S200" s="178">
        <v>0</v>
      </c>
      <c r="T200" s="17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0" t="s">
        <v>223</v>
      </c>
      <c r="AT200" s="180" t="s">
        <v>124</v>
      </c>
      <c r="AU200" s="180" t="s">
        <v>80</v>
      </c>
      <c r="AY200" s="17" t="s">
        <v>122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17" t="s">
        <v>78</v>
      </c>
      <c r="BK200" s="181">
        <f>ROUND(I200*H200,2)</f>
        <v>0</v>
      </c>
      <c r="BL200" s="17" t="s">
        <v>223</v>
      </c>
      <c r="BM200" s="180" t="s">
        <v>318</v>
      </c>
    </row>
    <row r="201" spans="1:65" s="2" customFormat="1" ht="11.25">
      <c r="A201" s="34"/>
      <c r="B201" s="35"/>
      <c r="C201" s="36"/>
      <c r="D201" s="182" t="s">
        <v>131</v>
      </c>
      <c r="E201" s="36"/>
      <c r="F201" s="183" t="s">
        <v>319</v>
      </c>
      <c r="G201" s="36"/>
      <c r="H201" s="36"/>
      <c r="I201" s="184"/>
      <c r="J201" s="36"/>
      <c r="K201" s="36"/>
      <c r="L201" s="39"/>
      <c r="M201" s="185"/>
      <c r="N201" s="186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131</v>
      </c>
      <c r="AU201" s="17" t="s">
        <v>80</v>
      </c>
    </row>
    <row r="202" spans="1:65" s="2" customFormat="1" ht="24.2" customHeight="1">
      <c r="A202" s="34"/>
      <c r="B202" s="35"/>
      <c r="C202" s="169" t="s">
        <v>320</v>
      </c>
      <c r="D202" s="169" t="s">
        <v>124</v>
      </c>
      <c r="E202" s="170" t="s">
        <v>321</v>
      </c>
      <c r="F202" s="171" t="s">
        <v>322</v>
      </c>
      <c r="G202" s="172" t="s">
        <v>201</v>
      </c>
      <c r="H202" s="173">
        <v>6.6</v>
      </c>
      <c r="I202" s="174"/>
      <c r="J202" s="175">
        <f>ROUND(I202*H202,2)</f>
        <v>0</v>
      </c>
      <c r="K202" s="171" t="s">
        <v>128</v>
      </c>
      <c r="L202" s="39"/>
      <c r="M202" s="176" t="s">
        <v>19</v>
      </c>
      <c r="N202" s="177" t="s">
        <v>41</v>
      </c>
      <c r="O202" s="64"/>
      <c r="P202" s="178">
        <f>O202*H202</f>
        <v>0</v>
      </c>
      <c r="Q202" s="178">
        <v>1.2E-4</v>
      </c>
      <c r="R202" s="178">
        <f>Q202*H202</f>
        <v>7.9199999999999995E-4</v>
      </c>
      <c r="S202" s="178">
        <v>0</v>
      </c>
      <c r="T202" s="17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0" t="s">
        <v>223</v>
      </c>
      <c r="AT202" s="180" t="s">
        <v>124</v>
      </c>
      <c r="AU202" s="180" t="s">
        <v>80</v>
      </c>
      <c r="AY202" s="17" t="s">
        <v>122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17" t="s">
        <v>78</v>
      </c>
      <c r="BK202" s="181">
        <f>ROUND(I202*H202,2)</f>
        <v>0</v>
      </c>
      <c r="BL202" s="17" t="s">
        <v>223</v>
      </c>
      <c r="BM202" s="180" t="s">
        <v>323</v>
      </c>
    </row>
    <row r="203" spans="1:65" s="2" customFormat="1" ht="11.25">
      <c r="A203" s="34"/>
      <c r="B203" s="35"/>
      <c r="C203" s="36"/>
      <c r="D203" s="182" t="s">
        <v>131</v>
      </c>
      <c r="E203" s="36"/>
      <c r="F203" s="183" t="s">
        <v>324</v>
      </c>
      <c r="G203" s="36"/>
      <c r="H203" s="36"/>
      <c r="I203" s="184"/>
      <c r="J203" s="36"/>
      <c r="K203" s="36"/>
      <c r="L203" s="39"/>
      <c r="M203" s="185"/>
      <c r="N203" s="186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131</v>
      </c>
      <c r="AU203" s="17" t="s">
        <v>80</v>
      </c>
    </row>
    <row r="204" spans="1:65" s="12" customFormat="1" ht="25.9" customHeight="1">
      <c r="B204" s="153"/>
      <c r="C204" s="154"/>
      <c r="D204" s="155" t="s">
        <v>69</v>
      </c>
      <c r="E204" s="156" t="s">
        <v>230</v>
      </c>
      <c r="F204" s="156" t="s">
        <v>325</v>
      </c>
      <c r="G204" s="154"/>
      <c r="H204" s="154"/>
      <c r="I204" s="157"/>
      <c r="J204" s="158">
        <f>BK204</f>
        <v>0</v>
      </c>
      <c r="K204" s="154"/>
      <c r="L204" s="159"/>
      <c r="M204" s="160"/>
      <c r="N204" s="161"/>
      <c r="O204" s="161"/>
      <c r="P204" s="162">
        <f>P205</f>
        <v>0</v>
      </c>
      <c r="Q204" s="161"/>
      <c r="R204" s="162">
        <f>R205</f>
        <v>1.3125E-2</v>
      </c>
      <c r="S204" s="161"/>
      <c r="T204" s="163">
        <f>T205</f>
        <v>0</v>
      </c>
      <c r="AR204" s="164" t="s">
        <v>137</v>
      </c>
      <c r="AT204" s="165" t="s">
        <v>69</v>
      </c>
      <c r="AU204" s="165" t="s">
        <v>70</v>
      </c>
      <c r="AY204" s="164" t="s">
        <v>122</v>
      </c>
      <c r="BK204" s="166">
        <f>BK205</f>
        <v>0</v>
      </c>
    </row>
    <row r="205" spans="1:65" s="12" customFormat="1" ht="22.9" customHeight="1">
      <c r="B205" s="153"/>
      <c r="C205" s="154"/>
      <c r="D205" s="155" t="s">
        <v>69</v>
      </c>
      <c r="E205" s="167" t="s">
        <v>326</v>
      </c>
      <c r="F205" s="167" t="s">
        <v>327</v>
      </c>
      <c r="G205" s="154"/>
      <c r="H205" s="154"/>
      <c r="I205" s="157"/>
      <c r="J205" s="168">
        <f>BK205</f>
        <v>0</v>
      </c>
      <c r="K205" s="154"/>
      <c r="L205" s="159"/>
      <c r="M205" s="160"/>
      <c r="N205" s="161"/>
      <c r="O205" s="161"/>
      <c r="P205" s="162">
        <f>SUM(P206:P216)</f>
        <v>0</v>
      </c>
      <c r="Q205" s="161"/>
      <c r="R205" s="162">
        <f>SUM(R206:R216)</f>
        <v>1.3125E-2</v>
      </c>
      <c r="S205" s="161"/>
      <c r="T205" s="163">
        <f>SUM(T206:T216)</f>
        <v>0</v>
      </c>
      <c r="AR205" s="164" t="s">
        <v>137</v>
      </c>
      <c r="AT205" s="165" t="s">
        <v>69</v>
      </c>
      <c r="AU205" s="165" t="s">
        <v>78</v>
      </c>
      <c r="AY205" s="164" t="s">
        <v>122</v>
      </c>
      <c r="BK205" s="166">
        <f>SUM(BK206:BK216)</f>
        <v>0</v>
      </c>
    </row>
    <row r="206" spans="1:65" s="2" customFormat="1" ht="24.2" customHeight="1">
      <c r="A206" s="34"/>
      <c r="B206" s="35"/>
      <c r="C206" s="169" t="s">
        <v>328</v>
      </c>
      <c r="D206" s="169" t="s">
        <v>124</v>
      </c>
      <c r="E206" s="170" t="s">
        <v>329</v>
      </c>
      <c r="F206" s="171" t="s">
        <v>330</v>
      </c>
      <c r="G206" s="172" t="s">
        <v>144</v>
      </c>
      <c r="H206" s="173">
        <v>25</v>
      </c>
      <c r="I206" s="174"/>
      <c r="J206" s="175">
        <f>ROUND(I206*H206,2)</f>
        <v>0</v>
      </c>
      <c r="K206" s="171" t="s">
        <v>128</v>
      </c>
      <c r="L206" s="39"/>
      <c r="M206" s="176" t="s">
        <v>19</v>
      </c>
      <c r="N206" s="177" t="s">
        <v>41</v>
      </c>
      <c r="O206" s="64"/>
      <c r="P206" s="178">
        <f>O206*H206</f>
        <v>0</v>
      </c>
      <c r="Q206" s="178">
        <v>0</v>
      </c>
      <c r="R206" s="178">
        <f>Q206*H206</f>
        <v>0</v>
      </c>
      <c r="S206" s="178">
        <v>0</v>
      </c>
      <c r="T206" s="17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0" t="s">
        <v>331</v>
      </c>
      <c r="AT206" s="180" t="s">
        <v>124</v>
      </c>
      <c r="AU206" s="180" t="s">
        <v>80</v>
      </c>
      <c r="AY206" s="17" t="s">
        <v>122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17" t="s">
        <v>78</v>
      </c>
      <c r="BK206" s="181">
        <f>ROUND(I206*H206,2)</f>
        <v>0</v>
      </c>
      <c r="BL206" s="17" t="s">
        <v>331</v>
      </c>
      <c r="BM206" s="180" t="s">
        <v>332</v>
      </c>
    </row>
    <row r="207" spans="1:65" s="2" customFormat="1" ht="11.25">
      <c r="A207" s="34"/>
      <c r="B207" s="35"/>
      <c r="C207" s="36"/>
      <c r="D207" s="182" t="s">
        <v>131</v>
      </c>
      <c r="E207" s="36"/>
      <c r="F207" s="183" t="s">
        <v>333</v>
      </c>
      <c r="G207" s="36"/>
      <c r="H207" s="36"/>
      <c r="I207" s="184"/>
      <c r="J207" s="36"/>
      <c r="K207" s="36"/>
      <c r="L207" s="39"/>
      <c r="M207" s="185"/>
      <c r="N207" s="186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131</v>
      </c>
      <c r="AU207" s="17" t="s">
        <v>80</v>
      </c>
    </row>
    <row r="208" spans="1:65" s="13" customFormat="1" ht="11.25">
      <c r="B208" s="187"/>
      <c r="C208" s="188"/>
      <c r="D208" s="189" t="s">
        <v>147</v>
      </c>
      <c r="E208" s="190" t="s">
        <v>19</v>
      </c>
      <c r="F208" s="191" t="s">
        <v>334</v>
      </c>
      <c r="G208" s="188"/>
      <c r="H208" s="190" t="s">
        <v>19</v>
      </c>
      <c r="I208" s="192"/>
      <c r="J208" s="188"/>
      <c r="K208" s="188"/>
      <c r="L208" s="193"/>
      <c r="M208" s="194"/>
      <c r="N208" s="195"/>
      <c r="O208" s="195"/>
      <c r="P208" s="195"/>
      <c r="Q208" s="195"/>
      <c r="R208" s="195"/>
      <c r="S208" s="195"/>
      <c r="T208" s="196"/>
      <c r="AT208" s="197" t="s">
        <v>147</v>
      </c>
      <c r="AU208" s="197" t="s">
        <v>80</v>
      </c>
      <c r="AV208" s="13" t="s">
        <v>78</v>
      </c>
      <c r="AW208" s="13" t="s">
        <v>149</v>
      </c>
      <c r="AX208" s="13" t="s">
        <v>70</v>
      </c>
      <c r="AY208" s="197" t="s">
        <v>122</v>
      </c>
    </row>
    <row r="209" spans="1:65" s="14" customFormat="1" ht="11.25">
      <c r="B209" s="198"/>
      <c r="C209" s="199"/>
      <c r="D209" s="189" t="s">
        <v>147</v>
      </c>
      <c r="E209" s="200" t="s">
        <v>19</v>
      </c>
      <c r="F209" s="201" t="s">
        <v>8</v>
      </c>
      <c r="G209" s="199"/>
      <c r="H209" s="202">
        <v>15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147</v>
      </c>
      <c r="AU209" s="208" t="s">
        <v>80</v>
      </c>
      <c r="AV209" s="14" t="s">
        <v>80</v>
      </c>
      <c r="AW209" s="14" t="s">
        <v>149</v>
      </c>
      <c r="AX209" s="14" t="s">
        <v>70</v>
      </c>
      <c r="AY209" s="208" t="s">
        <v>122</v>
      </c>
    </row>
    <row r="210" spans="1:65" s="13" customFormat="1" ht="22.5">
      <c r="B210" s="187"/>
      <c r="C210" s="188"/>
      <c r="D210" s="189" t="s">
        <v>147</v>
      </c>
      <c r="E210" s="190" t="s">
        <v>19</v>
      </c>
      <c r="F210" s="191" t="s">
        <v>335</v>
      </c>
      <c r="G210" s="188"/>
      <c r="H210" s="190" t="s">
        <v>19</v>
      </c>
      <c r="I210" s="192"/>
      <c r="J210" s="188"/>
      <c r="K210" s="188"/>
      <c r="L210" s="193"/>
      <c r="M210" s="194"/>
      <c r="N210" s="195"/>
      <c r="O210" s="195"/>
      <c r="P210" s="195"/>
      <c r="Q210" s="195"/>
      <c r="R210" s="195"/>
      <c r="S210" s="195"/>
      <c r="T210" s="196"/>
      <c r="AT210" s="197" t="s">
        <v>147</v>
      </c>
      <c r="AU210" s="197" t="s">
        <v>80</v>
      </c>
      <c r="AV210" s="13" t="s">
        <v>78</v>
      </c>
      <c r="AW210" s="13" t="s">
        <v>149</v>
      </c>
      <c r="AX210" s="13" t="s">
        <v>70</v>
      </c>
      <c r="AY210" s="197" t="s">
        <v>122</v>
      </c>
    </row>
    <row r="211" spans="1:65" s="14" customFormat="1" ht="11.25">
      <c r="B211" s="198"/>
      <c r="C211" s="199"/>
      <c r="D211" s="189" t="s">
        <v>147</v>
      </c>
      <c r="E211" s="200" t="s">
        <v>19</v>
      </c>
      <c r="F211" s="201" t="s">
        <v>80</v>
      </c>
      <c r="G211" s="199"/>
      <c r="H211" s="202">
        <v>2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147</v>
      </c>
      <c r="AU211" s="208" t="s">
        <v>80</v>
      </c>
      <c r="AV211" s="14" t="s">
        <v>80</v>
      </c>
      <c r="AW211" s="14" t="s">
        <v>149</v>
      </c>
      <c r="AX211" s="14" t="s">
        <v>70</v>
      </c>
      <c r="AY211" s="208" t="s">
        <v>122</v>
      </c>
    </row>
    <row r="212" spans="1:65" s="13" customFormat="1" ht="11.25">
      <c r="B212" s="187"/>
      <c r="C212" s="188"/>
      <c r="D212" s="189" t="s">
        <v>147</v>
      </c>
      <c r="E212" s="190" t="s">
        <v>19</v>
      </c>
      <c r="F212" s="191" t="s">
        <v>336</v>
      </c>
      <c r="G212" s="188"/>
      <c r="H212" s="190" t="s">
        <v>19</v>
      </c>
      <c r="I212" s="192"/>
      <c r="J212" s="188"/>
      <c r="K212" s="188"/>
      <c r="L212" s="193"/>
      <c r="M212" s="194"/>
      <c r="N212" s="195"/>
      <c r="O212" s="195"/>
      <c r="P212" s="195"/>
      <c r="Q212" s="195"/>
      <c r="R212" s="195"/>
      <c r="S212" s="195"/>
      <c r="T212" s="196"/>
      <c r="AT212" s="197" t="s">
        <v>147</v>
      </c>
      <c r="AU212" s="197" t="s">
        <v>80</v>
      </c>
      <c r="AV212" s="13" t="s">
        <v>78</v>
      </c>
      <c r="AW212" s="13" t="s">
        <v>149</v>
      </c>
      <c r="AX212" s="13" t="s">
        <v>70</v>
      </c>
      <c r="AY212" s="197" t="s">
        <v>122</v>
      </c>
    </row>
    <row r="213" spans="1:65" s="14" customFormat="1" ht="11.25">
      <c r="B213" s="198"/>
      <c r="C213" s="199"/>
      <c r="D213" s="189" t="s">
        <v>147</v>
      </c>
      <c r="E213" s="200" t="s">
        <v>19</v>
      </c>
      <c r="F213" s="201" t="s">
        <v>170</v>
      </c>
      <c r="G213" s="199"/>
      <c r="H213" s="202">
        <v>8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147</v>
      </c>
      <c r="AU213" s="208" t="s">
        <v>80</v>
      </c>
      <c r="AV213" s="14" t="s">
        <v>80</v>
      </c>
      <c r="AW213" s="14" t="s">
        <v>149</v>
      </c>
      <c r="AX213" s="14" t="s">
        <v>70</v>
      </c>
      <c r="AY213" s="208" t="s">
        <v>122</v>
      </c>
    </row>
    <row r="214" spans="1:65" s="15" customFormat="1" ht="11.25">
      <c r="B214" s="209"/>
      <c r="C214" s="210"/>
      <c r="D214" s="189" t="s">
        <v>147</v>
      </c>
      <c r="E214" s="211" t="s">
        <v>19</v>
      </c>
      <c r="F214" s="212" t="s">
        <v>152</v>
      </c>
      <c r="G214" s="210"/>
      <c r="H214" s="213">
        <v>25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147</v>
      </c>
      <c r="AU214" s="219" t="s">
        <v>80</v>
      </c>
      <c r="AV214" s="15" t="s">
        <v>129</v>
      </c>
      <c r="AW214" s="15" t="s">
        <v>149</v>
      </c>
      <c r="AX214" s="15" t="s">
        <v>78</v>
      </c>
      <c r="AY214" s="219" t="s">
        <v>122</v>
      </c>
    </row>
    <row r="215" spans="1:65" s="2" customFormat="1" ht="16.5" customHeight="1">
      <c r="A215" s="34"/>
      <c r="B215" s="35"/>
      <c r="C215" s="220" t="s">
        <v>337</v>
      </c>
      <c r="D215" s="220" t="s">
        <v>230</v>
      </c>
      <c r="E215" s="221" t="s">
        <v>338</v>
      </c>
      <c r="F215" s="222" t="s">
        <v>339</v>
      </c>
      <c r="G215" s="223" t="s">
        <v>144</v>
      </c>
      <c r="H215" s="224">
        <v>26.25</v>
      </c>
      <c r="I215" s="225"/>
      <c r="J215" s="226">
        <f>ROUND(I215*H215,2)</f>
        <v>0</v>
      </c>
      <c r="K215" s="222" t="s">
        <v>19</v>
      </c>
      <c r="L215" s="227"/>
      <c r="M215" s="228" t="s">
        <v>19</v>
      </c>
      <c r="N215" s="229" t="s">
        <v>41</v>
      </c>
      <c r="O215" s="64"/>
      <c r="P215" s="178">
        <f>O215*H215</f>
        <v>0</v>
      </c>
      <c r="Q215" s="178">
        <v>5.0000000000000001E-4</v>
      </c>
      <c r="R215" s="178">
        <f>Q215*H215</f>
        <v>1.3125E-2</v>
      </c>
      <c r="S215" s="178">
        <v>0</v>
      </c>
      <c r="T215" s="17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0" t="s">
        <v>340</v>
      </c>
      <c r="AT215" s="180" t="s">
        <v>230</v>
      </c>
      <c r="AU215" s="180" t="s">
        <v>80</v>
      </c>
      <c r="AY215" s="17" t="s">
        <v>122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17" t="s">
        <v>78</v>
      </c>
      <c r="BK215" s="181">
        <f>ROUND(I215*H215,2)</f>
        <v>0</v>
      </c>
      <c r="BL215" s="17" t="s">
        <v>340</v>
      </c>
      <c r="BM215" s="180" t="s">
        <v>341</v>
      </c>
    </row>
    <row r="216" spans="1:65" s="14" customFormat="1" ht="11.25">
      <c r="B216" s="198"/>
      <c r="C216" s="199"/>
      <c r="D216" s="189" t="s">
        <v>147</v>
      </c>
      <c r="E216" s="199"/>
      <c r="F216" s="201" t="s">
        <v>342</v>
      </c>
      <c r="G216" s="199"/>
      <c r="H216" s="202">
        <v>26.25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147</v>
      </c>
      <c r="AU216" s="208" t="s">
        <v>80</v>
      </c>
      <c r="AV216" s="14" t="s">
        <v>80</v>
      </c>
      <c r="AW216" s="14" t="s">
        <v>4</v>
      </c>
      <c r="AX216" s="14" t="s">
        <v>78</v>
      </c>
      <c r="AY216" s="208" t="s">
        <v>122</v>
      </c>
    </row>
    <row r="217" spans="1:65" s="12" customFormat="1" ht="25.9" customHeight="1">
      <c r="B217" s="153"/>
      <c r="C217" s="154"/>
      <c r="D217" s="155" t="s">
        <v>69</v>
      </c>
      <c r="E217" s="156" t="s">
        <v>343</v>
      </c>
      <c r="F217" s="156" t="s">
        <v>344</v>
      </c>
      <c r="G217" s="154"/>
      <c r="H217" s="154"/>
      <c r="I217" s="157"/>
      <c r="J217" s="158">
        <f>BK217</f>
        <v>0</v>
      </c>
      <c r="K217" s="154"/>
      <c r="L217" s="159"/>
      <c r="M217" s="160"/>
      <c r="N217" s="161"/>
      <c r="O217" s="161"/>
      <c r="P217" s="162">
        <f>P218+P227+P230+P237</f>
        <v>0</v>
      </c>
      <c r="Q217" s="161"/>
      <c r="R217" s="162">
        <f>R218+R227+R230+R237</f>
        <v>0</v>
      </c>
      <c r="S217" s="161"/>
      <c r="T217" s="163">
        <f>T218+T227+T230+T237</f>
        <v>0</v>
      </c>
      <c r="AR217" s="164" t="s">
        <v>153</v>
      </c>
      <c r="AT217" s="165" t="s">
        <v>69</v>
      </c>
      <c r="AU217" s="165" t="s">
        <v>70</v>
      </c>
      <c r="AY217" s="164" t="s">
        <v>122</v>
      </c>
      <c r="BK217" s="166">
        <f>BK218+BK227+BK230+BK237</f>
        <v>0</v>
      </c>
    </row>
    <row r="218" spans="1:65" s="12" customFormat="1" ht="22.9" customHeight="1">
      <c r="B218" s="153"/>
      <c r="C218" s="154"/>
      <c r="D218" s="155" t="s">
        <v>69</v>
      </c>
      <c r="E218" s="167" t="s">
        <v>345</v>
      </c>
      <c r="F218" s="167" t="s">
        <v>346</v>
      </c>
      <c r="G218" s="154"/>
      <c r="H218" s="154"/>
      <c r="I218" s="157"/>
      <c r="J218" s="168">
        <f>BK218</f>
        <v>0</v>
      </c>
      <c r="K218" s="154"/>
      <c r="L218" s="159"/>
      <c r="M218" s="160"/>
      <c r="N218" s="161"/>
      <c r="O218" s="161"/>
      <c r="P218" s="162">
        <f>SUM(P219:P226)</f>
        <v>0</v>
      </c>
      <c r="Q218" s="161"/>
      <c r="R218" s="162">
        <f>SUM(R219:R226)</f>
        <v>0</v>
      </c>
      <c r="S218" s="161"/>
      <c r="T218" s="163">
        <f>SUM(T219:T226)</f>
        <v>0</v>
      </c>
      <c r="AR218" s="164" t="s">
        <v>153</v>
      </c>
      <c r="AT218" s="165" t="s">
        <v>69</v>
      </c>
      <c r="AU218" s="165" t="s">
        <v>78</v>
      </c>
      <c r="AY218" s="164" t="s">
        <v>122</v>
      </c>
      <c r="BK218" s="166">
        <f>SUM(BK219:BK226)</f>
        <v>0</v>
      </c>
    </row>
    <row r="219" spans="1:65" s="2" customFormat="1" ht="16.5" customHeight="1">
      <c r="A219" s="34"/>
      <c r="B219" s="35"/>
      <c r="C219" s="169" t="s">
        <v>347</v>
      </c>
      <c r="D219" s="169" t="s">
        <v>124</v>
      </c>
      <c r="E219" s="170" t="s">
        <v>348</v>
      </c>
      <c r="F219" s="171" t="s">
        <v>349</v>
      </c>
      <c r="G219" s="172" t="s">
        <v>288</v>
      </c>
      <c r="H219" s="173">
        <v>1</v>
      </c>
      <c r="I219" s="174"/>
      <c r="J219" s="175">
        <f>ROUND(I219*H219,2)</f>
        <v>0</v>
      </c>
      <c r="K219" s="171" t="s">
        <v>128</v>
      </c>
      <c r="L219" s="39"/>
      <c r="M219" s="176" t="s">
        <v>19</v>
      </c>
      <c r="N219" s="177" t="s">
        <v>41</v>
      </c>
      <c r="O219" s="64"/>
      <c r="P219" s="178">
        <f>O219*H219</f>
        <v>0</v>
      </c>
      <c r="Q219" s="178">
        <v>0</v>
      </c>
      <c r="R219" s="178">
        <f>Q219*H219</f>
        <v>0</v>
      </c>
      <c r="S219" s="178">
        <v>0</v>
      </c>
      <c r="T219" s="17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0" t="s">
        <v>350</v>
      </c>
      <c r="AT219" s="180" t="s">
        <v>124</v>
      </c>
      <c r="AU219" s="180" t="s">
        <v>80</v>
      </c>
      <c r="AY219" s="17" t="s">
        <v>122</v>
      </c>
      <c r="BE219" s="181">
        <f>IF(N219="základní",J219,0)</f>
        <v>0</v>
      </c>
      <c r="BF219" s="181">
        <f>IF(N219="snížená",J219,0)</f>
        <v>0</v>
      </c>
      <c r="BG219" s="181">
        <f>IF(N219="zákl. přenesená",J219,0)</f>
        <v>0</v>
      </c>
      <c r="BH219" s="181">
        <f>IF(N219="sníž. přenesená",J219,0)</f>
        <v>0</v>
      </c>
      <c r="BI219" s="181">
        <f>IF(N219="nulová",J219,0)</f>
        <v>0</v>
      </c>
      <c r="BJ219" s="17" t="s">
        <v>78</v>
      </c>
      <c r="BK219" s="181">
        <f>ROUND(I219*H219,2)</f>
        <v>0</v>
      </c>
      <c r="BL219" s="17" t="s">
        <v>350</v>
      </c>
      <c r="BM219" s="180" t="s">
        <v>351</v>
      </c>
    </row>
    <row r="220" spans="1:65" s="2" customFormat="1" ht="11.25">
      <c r="A220" s="34"/>
      <c r="B220" s="35"/>
      <c r="C220" s="36"/>
      <c r="D220" s="182" t="s">
        <v>131</v>
      </c>
      <c r="E220" s="36"/>
      <c r="F220" s="183" t="s">
        <v>352</v>
      </c>
      <c r="G220" s="36"/>
      <c r="H220" s="36"/>
      <c r="I220" s="184"/>
      <c r="J220" s="36"/>
      <c r="K220" s="36"/>
      <c r="L220" s="39"/>
      <c r="M220" s="185"/>
      <c r="N220" s="186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131</v>
      </c>
      <c r="AU220" s="17" t="s">
        <v>80</v>
      </c>
    </row>
    <row r="221" spans="1:65" s="2" customFormat="1" ht="16.5" customHeight="1">
      <c r="A221" s="34"/>
      <c r="B221" s="35"/>
      <c r="C221" s="169" t="s">
        <v>353</v>
      </c>
      <c r="D221" s="169" t="s">
        <v>124</v>
      </c>
      <c r="E221" s="170" t="s">
        <v>354</v>
      </c>
      <c r="F221" s="171" t="s">
        <v>355</v>
      </c>
      <c r="G221" s="172" t="s">
        <v>288</v>
      </c>
      <c r="H221" s="173">
        <v>1</v>
      </c>
      <c r="I221" s="174"/>
      <c r="J221" s="175">
        <f>ROUND(I221*H221,2)</f>
        <v>0</v>
      </c>
      <c r="K221" s="171" t="s">
        <v>128</v>
      </c>
      <c r="L221" s="39"/>
      <c r="M221" s="176" t="s">
        <v>19</v>
      </c>
      <c r="N221" s="177" t="s">
        <v>41</v>
      </c>
      <c r="O221" s="64"/>
      <c r="P221" s="178">
        <f>O221*H221</f>
        <v>0</v>
      </c>
      <c r="Q221" s="178">
        <v>0</v>
      </c>
      <c r="R221" s="178">
        <f>Q221*H221</f>
        <v>0</v>
      </c>
      <c r="S221" s="178">
        <v>0</v>
      </c>
      <c r="T221" s="17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0" t="s">
        <v>350</v>
      </c>
      <c r="AT221" s="180" t="s">
        <v>124</v>
      </c>
      <c r="AU221" s="180" t="s">
        <v>80</v>
      </c>
      <c r="AY221" s="17" t="s">
        <v>122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17" t="s">
        <v>78</v>
      </c>
      <c r="BK221" s="181">
        <f>ROUND(I221*H221,2)</f>
        <v>0</v>
      </c>
      <c r="BL221" s="17" t="s">
        <v>350</v>
      </c>
      <c r="BM221" s="180" t="s">
        <v>356</v>
      </c>
    </row>
    <row r="222" spans="1:65" s="2" customFormat="1" ht="11.25">
      <c r="A222" s="34"/>
      <c r="B222" s="35"/>
      <c r="C222" s="36"/>
      <c r="D222" s="182" t="s">
        <v>131</v>
      </c>
      <c r="E222" s="36"/>
      <c r="F222" s="183" t="s">
        <v>357</v>
      </c>
      <c r="G222" s="36"/>
      <c r="H222" s="36"/>
      <c r="I222" s="184"/>
      <c r="J222" s="36"/>
      <c r="K222" s="36"/>
      <c r="L222" s="39"/>
      <c r="M222" s="185"/>
      <c r="N222" s="186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131</v>
      </c>
      <c r="AU222" s="17" t="s">
        <v>80</v>
      </c>
    </row>
    <row r="223" spans="1:65" s="2" customFormat="1" ht="24.2" customHeight="1">
      <c r="A223" s="34"/>
      <c r="B223" s="35"/>
      <c r="C223" s="169" t="s">
        <v>358</v>
      </c>
      <c r="D223" s="169" t="s">
        <v>124</v>
      </c>
      <c r="E223" s="170" t="s">
        <v>359</v>
      </c>
      <c r="F223" s="171" t="s">
        <v>360</v>
      </c>
      <c r="G223" s="172" t="s">
        <v>288</v>
      </c>
      <c r="H223" s="173">
        <v>1</v>
      </c>
      <c r="I223" s="174"/>
      <c r="J223" s="175">
        <f>ROUND(I223*H223,2)</f>
        <v>0</v>
      </c>
      <c r="K223" s="171" t="s">
        <v>128</v>
      </c>
      <c r="L223" s="39"/>
      <c r="M223" s="176" t="s">
        <v>19</v>
      </c>
      <c r="N223" s="177" t="s">
        <v>41</v>
      </c>
      <c r="O223" s="64"/>
      <c r="P223" s="178">
        <f>O223*H223</f>
        <v>0</v>
      </c>
      <c r="Q223" s="178">
        <v>0</v>
      </c>
      <c r="R223" s="178">
        <f>Q223*H223</f>
        <v>0</v>
      </c>
      <c r="S223" s="178">
        <v>0</v>
      </c>
      <c r="T223" s="17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0" t="s">
        <v>350</v>
      </c>
      <c r="AT223" s="180" t="s">
        <v>124</v>
      </c>
      <c r="AU223" s="180" t="s">
        <v>80</v>
      </c>
      <c r="AY223" s="17" t="s">
        <v>122</v>
      </c>
      <c r="BE223" s="181">
        <f>IF(N223="základní",J223,0)</f>
        <v>0</v>
      </c>
      <c r="BF223" s="181">
        <f>IF(N223="snížená",J223,0)</f>
        <v>0</v>
      </c>
      <c r="BG223" s="181">
        <f>IF(N223="zákl. přenesená",J223,0)</f>
        <v>0</v>
      </c>
      <c r="BH223" s="181">
        <f>IF(N223="sníž. přenesená",J223,0)</f>
        <v>0</v>
      </c>
      <c r="BI223" s="181">
        <f>IF(N223="nulová",J223,0)</f>
        <v>0</v>
      </c>
      <c r="BJ223" s="17" t="s">
        <v>78</v>
      </c>
      <c r="BK223" s="181">
        <f>ROUND(I223*H223,2)</f>
        <v>0</v>
      </c>
      <c r="BL223" s="17" t="s">
        <v>350</v>
      </c>
      <c r="BM223" s="180" t="s">
        <v>361</v>
      </c>
    </row>
    <row r="224" spans="1:65" s="2" customFormat="1" ht="11.25">
      <c r="A224" s="34"/>
      <c r="B224" s="35"/>
      <c r="C224" s="36"/>
      <c r="D224" s="182" t="s">
        <v>131</v>
      </c>
      <c r="E224" s="36"/>
      <c r="F224" s="183" t="s">
        <v>362</v>
      </c>
      <c r="G224" s="36"/>
      <c r="H224" s="36"/>
      <c r="I224" s="184"/>
      <c r="J224" s="36"/>
      <c r="K224" s="36"/>
      <c r="L224" s="39"/>
      <c r="M224" s="185"/>
      <c r="N224" s="186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131</v>
      </c>
      <c r="AU224" s="17" t="s">
        <v>80</v>
      </c>
    </row>
    <row r="225" spans="1:65" s="2" customFormat="1" ht="16.5" customHeight="1">
      <c r="A225" s="34"/>
      <c r="B225" s="35"/>
      <c r="C225" s="169" t="s">
        <v>363</v>
      </c>
      <c r="D225" s="169" t="s">
        <v>124</v>
      </c>
      <c r="E225" s="170" t="s">
        <v>364</v>
      </c>
      <c r="F225" s="171" t="s">
        <v>365</v>
      </c>
      <c r="G225" s="172" t="s">
        <v>288</v>
      </c>
      <c r="H225" s="173">
        <v>1</v>
      </c>
      <c r="I225" s="174"/>
      <c r="J225" s="175">
        <f>ROUND(I225*H225,2)</f>
        <v>0</v>
      </c>
      <c r="K225" s="171" t="s">
        <v>128</v>
      </c>
      <c r="L225" s="39"/>
      <c r="M225" s="176" t="s">
        <v>19</v>
      </c>
      <c r="N225" s="177" t="s">
        <v>41</v>
      </c>
      <c r="O225" s="64"/>
      <c r="P225" s="178">
        <f>O225*H225</f>
        <v>0</v>
      </c>
      <c r="Q225" s="178">
        <v>0</v>
      </c>
      <c r="R225" s="178">
        <f>Q225*H225</f>
        <v>0</v>
      </c>
      <c r="S225" s="178">
        <v>0</v>
      </c>
      <c r="T225" s="17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0" t="s">
        <v>350</v>
      </c>
      <c r="AT225" s="180" t="s">
        <v>124</v>
      </c>
      <c r="AU225" s="180" t="s">
        <v>80</v>
      </c>
      <c r="AY225" s="17" t="s">
        <v>122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17" t="s">
        <v>78</v>
      </c>
      <c r="BK225" s="181">
        <f>ROUND(I225*H225,2)</f>
        <v>0</v>
      </c>
      <c r="BL225" s="17" t="s">
        <v>350</v>
      </c>
      <c r="BM225" s="180" t="s">
        <v>366</v>
      </c>
    </row>
    <row r="226" spans="1:65" s="2" customFormat="1" ht="11.25">
      <c r="A226" s="34"/>
      <c r="B226" s="35"/>
      <c r="C226" s="36"/>
      <c r="D226" s="182" t="s">
        <v>131</v>
      </c>
      <c r="E226" s="36"/>
      <c r="F226" s="183" t="s">
        <v>367</v>
      </c>
      <c r="G226" s="36"/>
      <c r="H226" s="36"/>
      <c r="I226" s="184"/>
      <c r="J226" s="36"/>
      <c r="K226" s="36"/>
      <c r="L226" s="39"/>
      <c r="M226" s="185"/>
      <c r="N226" s="186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131</v>
      </c>
      <c r="AU226" s="17" t="s">
        <v>80</v>
      </c>
    </row>
    <row r="227" spans="1:65" s="12" customFormat="1" ht="22.9" customHeight="1">
      <c r="B227" s="153"/>
      <c r="C227" s="154"/>
      <c r="D227" s="155" t="s">
        <v>69</v>
      </c>
      <c r="E227" s="167" t="s">
        <v>368</v>
      </c>
      <c r="F227" s="167" t="s">
        <v>369</v>
      </c>
      <c r="G227" s="154"/>
      <c r="H227" s="154"/>
      <c r="I227" s="157"/>
      <c r="J227" s="168">
        <f>BK227</f>
        <v>0</v>
      </c>
      <c r="K227" s="154"/>
      <c r="L227" s="159"/>
      <c r="M227" s="160"/>
      <c r="N227" s="161"/>
      <c r="O227" s="161"/>
      <c r="P227" s="162">
        <f>SUM(P228:P229)</f>
        <v>0</v>
      </c>
      <c r="Q227" s="161"/>
      <c r="R227" s="162">
        <f>SUM(R228:R229)</f>
        <v>0</v>
      </c>
      <c r="S227" s="161"/>
      <c r="T227" s="163">
        <f>SUM(T228:T229)</f>
        <v>0</v>
      </c>
      <c r="AR227" s="164" t="s">
        <v>153</v>
      </c>
      <c r="AT227" s="165" t="s">
        <v>69</v>
      </c>
      <c r="AU227" s="165" t="s">
        <v>78</v>
      </c>
      <c r="AY227" s="164" t="s">
        <v>122</v>
      </c>
      <c r="BK227" s="166">
        <f>SUM(BK228:BK229)</f>
        <v>0</v>
      </c>
    </row>
    <row r="228" spans="1:65" s="2" customFormat="1" ht="16.5" customHeight="1">
      <c r="A228" s="34"/>
      <c r="B228" s="35"/>
      <c r="C228" s="169" t="s">
        <v>370</v>
      </c>
      <c r="D228" s="169" t="s">
        <v>124</v>
      </c>
      <c r="E228" s="170" t="s">
        <v>371</v>
      </c>
      <c r="F228" s="171" t="s">
        <v>369</v>
      </c>
      <c r="G228" s="172" t="s">
        <v>288</v>
      </c>
      <c r="H228" s="173">
        <v>1</v>
      </c>
      <c r="I228" s="174"/>
      <c r="J228" s="175">
        <f>ROUND(I228*H228,2)</f>
        <v>0</v>
      </c>
      <c r="K228" s="171" t="s">
        <v>128</v>
      </c>
      <c r="L228" s="39"/>
      <c r="M228" s="176" t="s">
        <v>19</v>
      </c>
      <c r="N228" s="177" t="s">
        <v>41</v>
      </c>
      <c r="O228" s="64"/>
      <c r="P228" s="178">
        <f>O228*H228</f>
        <v>0</v>
      </c>
      <c r="Q228" s="178">
        <v>0</v>
      </c>
      <c r="R228" s="178">
        <f>Q228*H228</f>
        <v>0</v>
      </c>
      <c r="S228" s="178">
        <v>0</v>
      </c>
      <c r="T228" s="17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0" t="s">
        <v>350</v>
      </c>
      <c r="AT228" s="180" t="s">
        <v>124</v>
      </c>
      <c r="AU228" s="180" t="s">
        <v>80</v>
      </c>
      <c r="AY228" s="17" t="s">
        <v>122</v>
      </c>
      <c r="BE228" s="181">
        <f>IF(N228="základní",J228,0)</f>
        <v>0</v>
      </c>
      <c r="BF228" s="181">
        <f>IF(N228="snížená",J228,0)</f>
        <v>0</v>
      </c>
      <c r="BG228" s="181">
        <f>IF(N228="zákl. přenesená",J228,0)</f>
        <v>0</v>
      </c>
      <c r="BH228" s="181">
        <f>IF(N228="sníž. přenesená",J228,0)</f>
        <v>0</v>
      </c>
      <c r="BI228" s="181">
        <f>IF(N228="nulová",J228,0)</f>
        <v>0</v>
      </c>
      <c r="BJ228" s="17" t="s">
        <v>78</v>
      </c>
      <c r="BK228" s="181">
        <f>ROUND(I228*H228,2)</f>
        <v>0</v>
      </c>
      <c r="BL228" s="17" t="s">
        <v>350</v>
      </c>
      <c r="BM228" s="180" t="s">
        <v>372</v>
      </c>
    </row>
    <row r="229" spans="1:65" s="2" customFormat="1" ht="11.25">
      <c r="A229" s="34"/>
      <c r="B229" s="35"/>
      <c r="C229" s="36"/>
      <c r="D229" s="182" t="s">
        <v>131</v>
      </c>
      <c r="E229" s="36"/>
      <c r="F229" s="183" t="s">
        <v>373</v>
      </c>
      <c r="G229" s="36"/>
      <c r="H229" s="36"/>
      <c r="I229" s="184"/>
      <c r="J229" s="36"/>
      <c r="K229" s="36"/>
      <c r="L229" s="39"/>
      <c r="M229" s="185"/>
      <c r="N229" s="186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131</v>
      </c>
      <c r="AU229" s="17" t="s">
        <v>80</v>
      </c>
    </row>
    <row r="230" spans="1:65" s="12" customFormat="1" ht="22.9" customHeight="1">
      <c r="B230" s="153"/>
      <c r="C230" s="154"/>
      <c r="D230" s="155" t="s">
        <v>69</v>
      </c>
      <c r="E230" s="167" t="s">
        <v>374</v>
      </c>
      <c r="F230" s="167" t="s">
        <v>375</v>
      </c>
      <c r="G230" s="154"/>
      <c r="H230" s="154"/>
      <c r="I230" s="157"/>
      <c r="J230" s="168">
        <f>BK230</f>
        <v>0</v>
      </c>
      <c r="K230" s="154"/>
      <c r="L230" s="159"/>
      <c r="M230" s="160"/>
      <c r="N230" s="161"/>
      <c r="O230" s="161"/>
      <c r="P230" s="162">
        <f>SUM(P231:P236)</f>
        <v>0</v>
      </c>
      <c r="Q230" s="161"/>
      <c r="R230" s="162">
        <f>SUM(R231:R236)</f>
        <v>0</v>
      </c>
      <c r="S230" s="161"/>
      <c r="T230" s="163">
        <f>SUM(T231:T236)</f>
        <v>0</v>
      </c>
      <c r="AR230" s="164" t="s">
        <v>153</v>
      </c>
      <c r="AT230" s="165" t="s">
        <v>69</v>
      </c>
      <c r="AU230" s="165" t="s">
        <v>78</v>
      </c>
      <c r="AY230" s="164" t="s">
        <v>122</v>
      </c>
      <c r="BK230" s="166">
        <f>SUM(BK231:BK236)</f>
        <v>0</v>
      </c>
    </row>
    <row r="231" spans="1:65" s="2" customFormat="1" ht="16.5" customHeight="1">
      <c r="A231" s="34"/>
      <c r="B231" s="35"/>
      <c r="C231" s="169" t="s">
        <v>376</v>
      </c>
      <c r="D231" s="169" t="s">
        <v>124</v>
      </c>
      <c r="E231" s="170" t="s">
        <v>377</v>
      </c>
      <c r="F231" s="171" t="s">
        <v>375</v>
      </c>
      <c r="G231" s="172" t="s">
        <v>288</v>
      </c>
      <c r="H231" s="173">
        <v>1</v>
      </c>
      <c r="I231" s="174"/>
      <c r="J231" s="175">
        <f>ROUND(I231*H231,2)</f>
        <v>0</v>
      </c>
      <c r="K231" s="171" t="s">
        <v>128</v>
      </c>
      <c r="L231" s="39"/>
      <c r="M231" s="176" t="s">
        <v>19</v>
      </c>
      <c r="N231" s="177" t="s">
        <v>41</v>
      </c>
      <c r="O231" s="64"/>
      <c r="P231" s="178">
        <f>O231*H231</f>
        <v>0</v>
      </c>
      <c r="Q231" s="178">
        <v>0</v>
      </c>
      <c r="R231" s="178">
        <f>Q231*H231</f>
        <v>0</v>
      </c>
      <c r="S231" s="178">
        <v>0</v>
      </c>
      <c r="T231" s="17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0" t="s">
        <v>350</v>
      </c>
      <c r="AT231" s="180" t="s">
        <v>124</v>
      </c>
      <c r="AU231" s="180" t="s">
        <v>80</v>
      </c>
      <c r="AY231" s="17" t="s">
        <v>122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17" t="s">
        <v>78</v>
      </c>
      <c r="BK231" s="181">
        <f>ROUND(I231*H231,2)</f>
        <v>0</v>
      </c>
      <c r="BL231" s="17" t="s">
        <v>350</v>
      </c>
      <c r="BM231" s="180" t="s">
        <v>378</v>
      </c>
    </row>
    <row r="232" spans="1:65" s="2" customFormat="1" ht="11.25">
      <c r="A232" s="34"/>
      <c r="B232" s="35"/>
      <c r="C232" s="36"/>
      <c r="D232" s="182" t="s">
        <v>131</v>
      </c>
      <c r="E232" s="36"/>
      <c r="F232" s="183" t="s">
        <v>379</v>
      </c>
      <c r="G232" s="36"/>
      <c r="H232" s="36"/>
      <c r="I232" s="184"/>
      <c r="J232" s="36"/>
      <c r="K232" s="36"/>
      <c r="L232" s="39"/>
      <c r="M232" s="185"/>
      <c r="N232" s="186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131</v>
      </c>
      <c r="AU232" s="17" t="s">
        <v>80</v>
      </c>
    </row>
    <row r="233" spans="1:65" s="2" customFormat="1" ht="19.5">
      <c r="A233" s="34"/>
      <c r="B233" s="35"/>
      <c r="C233" s="36"/>
      <c r="D233" s="189" t="s">
        <v>248</v>
      </c>
      <c r="E233" s="36"/>
      <c r="F233" s="230" t="s">
        <v>380</v>
      </c>
      <c r="G233" s="36"/>
      <c r="H233" s="36"/>
      <c r="I233" s="184"/>
      <c r="J233" s="36"/>
      <c r="K233" s="36"/>
      <c r="L233" s="39"/>
      <c r="M233" s="185"/>
      <c r="N233" s="186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248</v>
      </c>
      <c r="AU233" s="17" t="s">
        <v>80</v>
      </c>
    </row>
    <row r="234" spans="1:65" s="2" customFormat="1" ht="16.5" customHeight="1">
      <c r="A234" s="34"/>
      <c r="B234" s="35"/>
      <c r="C234" s="169" t="s">
        <v>381</v>
      </c>
      <c r="D234" s="169" t="s">
        <v>124</v>
      </c>
      <c r="E234" s="170" t="s">
        <v>382</v>
      </c>
      <c r="F234" s="171" t="s">
        <v>383</v>
      </c>
      <c r="G234" s="172" t="s">
        <v>288</v>
      </c>
      <c r="H234" s="173">
        <v>1</v>
      </c>
      <c r="I234" s="174"/>
      <c r="J234" s="175">
        <f>ROUND(I234*H234,2)</f>
        <v>0</v>
      </c>
      <c r="K234" s="171" t="s">
        <v>128</v>
      </c>
      <c r="L234" s="39"/>
      <c r="M234" s="176" t="s">
        <v>19</v>
      </c>
      <c r="N234" s="177" t="s">
        <v>41</v>
      </c>
      <c r="O234" s="64"/>
      <c r="P234" s="178">
        <f>O234*H234</f>
        <v>0</v>
      </c>
      <c r="Q234" s="178">
        <v>0</v>
      </c>
      <c r="R234" s="178">
        <f>Q234*H234</f>
        <v>0</v>
      </c>
      <c r="S234" s="178">
        <v>0</v>
      </c>
      <c r="T234" s="179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0" t="s">
        <v>350</v>
      </c>
      <c r="AT234" s="180" t="s">
        <v>124</v>
      </c>
      <c r="AU234" s="180" t="s">
        <v>80</v>
      </c>
      <c r="AY234" s="17" t="s">
        <v>122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17" t="s">
        <v>78</v>
      </c>
      <c r="BK234" s="181">
        <f>ROUND(I234*H234,2)</f>
        <v>0</v>
      </c>
      <c r="BL234" s="17" t="s">
        <v>350</v>
      </c>
      <c r="BM234" s="180" t="s">
        <v>384</v>
      </c>
    </row>
    <row r="235" spans="1:65" s="2" customFormat="1" ht="11.25">
      <c r="A235" s="34"/>
      <c r="B235" s="35"/>
      <c r="C235" s="36"/>
      <c r="D235" s="182" t="s">
        <v>131</v>
      </c>
      <c r="E235" s="36"/>
      <c r="F235" s="183" t="s">
        <v>385</v>
      </c>
      <c r="G235" s="36"/>
      <c r="H235" s="36"/>
      <c r="I235" s="184"/>
      <c r="J235" s="36"/>
      <c r="K235" s="36"/>
      <c r="L235" s="39"/>
      <c r="M235" s="185"/>
      <c r="N235" s="186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131</v>
      </c>
      <c r="AU235" s="17" t="s">
        <v>80</v>
      </c>
    </row>
    <row r="236" spans="1:65" s="2" customFormat="1" ht="19.5">
      <c r="A236" s="34"/>
      <c r="B236" s="35"/>
      <c r="C236" s="36"/>
      <c r="D236" s="189" t="s">
        <v>248</v>
      </c>
      <c r="E236" s="36"/>
      <c r="F236" s="230" t="s">
        <v>386</v>
      </c>
      <c r="G236" s="36"/>
      <c r="H236" s="36"/>
      <c r="I236" s="184"/>
      <c r="J236" s="36"/>
      <c r="K236" s="36"/>
      <c r="L236" s="39"/>
      <c r="M236" s="185"/>
      <c r="N236" s="186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248</v>
      </c>
      <c r="AU236" s="17" t="s">
        <v>80</v>
      </c>
    </row>
    <row r="237" spans="1:65" s="12" customFormat="1" ht="22.9" customHeight="1">
      <c r="B237" s="153"/>
      <c r="C237" s="154"/>
      <c r="D237" s="155" t="s">
        <v>69</v>
      </c>
      <c r="E237" s="167" t="s">
        <v>387</v>
      </c>
      <c r="F237" s="167" t="s">
        <v>388</v>
      </c>
      <c r="G237" s="154"/>
      <c r="H237" s="154"/>
      <c r="I237" s="157"/>
      <c r="J237" s="168">
        <f>BK237</f>
        <v>0</v>
      </c>
      <c r="K237" s="154"/>
      <c r="L237" s="159"/>
      <c r="M237" s="160"/>
      <c r="N237" s="161"/>
      <c r="O237" s="161"/>
      <c r="P237" s="162">
        <f>SUM(P238:P241)</f>
        <v>0</v>
      </c>
      <c r="Q237" s="161"/>
      <c r="R237" s="162">
        <f>SUM(R238:R241)</f>
        <v>0</v>
      </c>
      <c r="S237" s="161"/>
      <c r="T237" s="163">
        <f>SUM(T238:T241)</f>
        <v>0</v>
      </c>
      <c r="AR237" s="164" t="s">
        <v>153</v>
      </c>
      <c r="AT237" s="165" t="s">
        <v>69</v>
      </c>
      <c r="AU237" s="165" t="s">
        <v>78</v>
      </c>
      <c r="AY237" s="164" t="s">
        <v>122</v>
      </c>
      <c r="BK237" s="166">
        <f>SUM(BK238:BK241)</f>
        <v>0</v>
      </c>
    </row>
    <row r="238" spans="1:65" s="2" customFormat="1" ht="16.5" customHeight="1">
      <c r="A238" s="34"/>
      <c r="B238" s="35"/>
      <c r="C238" s="169" t="s">
        <v>389</v>
      </c>
      <c r="D238" s="169" t="s">
        <v>124</v>
      </c>
      <c r="E238" s="170" t="s">
        <v>390</v>
      </c>
      <c r="F238" s="171" t="s">
        <v>391</v>
      </c>
      <c r="G238" s="172" t="s">
        <v>288</v>
      </c>
      <c r="H238" s="173">
        <v>1</v>
      </c>
      <c r="I238" s="174"/>
      <c r="J238" s="175">
        <f>ROUND(I238*H238,2)</f>
        <v>0</v>
      </c>
      <c r="K238" s="171" t="s">
        <v>128</v>
      </c>
      <c r="L238" s="39"/>
      <c r="M238" s="176" t="s">
        <v>19</v>
      </c>
      <c r="N238" s="177" t="s">
        <v>41</v>
      </c>
      <c r="O238" s="64"/>
      <c r="P238" s="178">
        <f>O238*H238</f>
        <v>0</v>
      </c>
      <c r="Q238" s="178">
        <v>0</v>
      </c>
      <c r="R238" s="178">
        <f>Q238*H238</f>
        <v>0</v>
      </c>
      <c r="S238" s="178">
        <v>0</v>
      </c>
      <c r="T238" s="17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0" t="s">
        <v>350</v>
      </c>
      <c r="AT238" s="180" t="s">
        <v>124</v>
      </c>
      <c r="AU238" s="180" t="s">
        <v>80</v>
      </c>
      <c r="AY238" s="17" t="s">
        <v>122</v>
      </c>
      <c r="BE238" s="181">
        <f>IF(N238="základní",J238,0)</f>
        <v>0</v>
      </c>
      <c r="BF238" s="181">
        <f>IF(N238="snížená",J238,0)</f>
        <v>0</v>
      </c>
      <c r="BG238" s="181">
        <f>IF(N238="zákl. přenesená",J238,0)</f>
        <v>0</v>
      </c>
      <c r="BH238" s="181">
        <f>IF(N238="sníž. přenesená",J238,0)</f>
        <v>0</v>
      </c>
      <c r="BI238" s="181">
        <f>IF(N238="nulová",J238,0)</f>
        <v>0</v>
      </c>
      <c r="BJ238" s="17" t="s">
        <v>78</v>
      </c>
      <c r="BK238" s="181">
        <f>ROUND(I238*H238,2)</f>
        <v>0</v>
      </c>
      <c r="BL238" s="17" t="s">
        <v>350</v>
      </c>
      <c r="BM238" s="180" t="s">
        <v>392</v>
      </c>
    </row>
    <row r="239" spans="1:65" s="2" customFormat="1" ht="11.25">
      <c r="A239" s="34"/>
      <c r="B239" s="35"/>
      <c r="C239" s="36"/>
      <c r="D239" s="182" t="s">
        <v>131</v>
      </c>
      <c r="E239" s="36"/>
      <c r="F239" s="183" t="s">
        <v>393</v>
      </c>
      <c r="G239" s="36"/>
      <c r="H239" s="36"/>
      <c r="I239" s="184"/>
      <c r="J239" s="36"/>
      <c r="K239" s="36"/>
      <c r="L239" s="39"/>
      <c r="M239" s="185"/>
      <c r="N239" s="186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131</v>
      </c>
      <c r="AU239" s="17" t="s">
        <v>80</v>
      </c>
    </row>
    <row r="240" spans="1:65" s="2" customFormat="1" ht="16.5" customHeight="1">
      <c r="A240" s="34"/>
      <c r="B240" s="35"/>
      <c r="C240" s="169" t="s">
        <v>394</v>
      </c>
      <c r="D240" s="169" t="s">
        <v>124</v>
      </c>
      <c r="E240" s="170" t="s">
        <v>395</v>
      </c>
      <c r="F240" s="171" t="s">
        <v>396</v>
      </c>
      <c r="G240" s="172" t="s">
        <v>288</v>
      </c>
      <c r="H240" s="173">
        <v>1</v>
      </c>
      <c r="I240" s="174"/>
      <c r="J240" s="175">
        <f>ROUND(I240*H240,2)</f>
        <v>0</v>
      </c>
      <c r="K240" s="171" t="s">
        <v>128</v>
      </c>
      <c r="L240" s="39"/>
      <c r="M240" s="176" t="s">
        <v>19</v>
      </c>
      <c r="N240" s="177" t="s">
        <v>41</v>
      </c>
      <c r="O240" s="64"/>
      <c r="P240" s="178">
        <f>O240*H240</f>
        <v>0</v>
      </c>
      <c r="Q240" s="178">
        <v>0</v>
      </c>
      <c r="R240" s="178">
        <f>Q240*H240</f>
        <v>0</v>
      </c>
      <c r="S240" s="178">
        <v>0</v>
      </c>
      <c r="T240" s="17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0" t="s">
        <v>350</v>
      </c>
      <c r="AT240" s="180" t="s">
        <v>124</v>
      </c>
      <c r="AU240" s="180" t="s">
        <v>80</v>
      </c>
      <c r="AY240" s="17" t="s">
        <v>122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17" t="s">
        <v>78</v>
      </c>
      <c r="BK240" s="181">
        <f>ROUND(I240*H240,2)</f>
        <v>0</v>
      </c>
      <c r="BL240" s="17" t="s">
        <v>350</v>
      </c>
      <c r="BM240" s="180" t="s">
        <v>397</v>
      </c>
    </row>
    <row r="241" spans="1:47" s="2" customFormat="1" ht="11.25">
      <c r="A241" s="34"/>
      <c r="B241" s="35"/>
      <c r="C241" s="36"/>
      <c r="D241" s="182" t="s">
        <v>131</v>
      </c>
      <c r="E241" s="36"/>
      <c r="F241" s="183" t="s">
        <v>398</v>
      </c>
      <c r="G241" s="36"/>
      <c r="H241" s="36"/>
      <c r="I241" s="184"/>
      <c r="J241" s="36"/>
      <c r="K241" s="36"/>
      <c r="L241" s="39"/>
      <c r="M241" s="231"/>
      <c r="N241" s="232"/>
      <c r="O241" s="233"/>
      <c r="P241" s="233"/>
      <c r="Q241" s="233"/>
      <c r="R241" s="233"/>
      <c r="S241" s="233"/>
      <c r="T241" s="2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131</v>
      </c>
      <c r="AU241" s="17" t="s">
        <v>80</v>
      </c>
    </row>
    <row r="242" spans="1:47" s="2" customFormat="1" ht="6.95" customHeight="1">
      <c r="A242" s="34"/>
      <c r="B242" s="47"/>
      <c r="C242" s="48"/>
      <c r="D242" s="48"/>
      <c r="E242" s="48"/>
      <c r="F242" s="48"/>
      <c r="G242" s="48"/>
      <c r="H242" s="48"/>
      <c r="I242" s="48"/>
      <c r="J242" s="48"/>
      <c r="K242" s="48"/>
      <c r="L242" s="39"/>
      <c r="M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</sheetData>
  <sheetProtection algorithmName="SHA-512" hashValue="3OLkYGcBK2SZ8P8zLKIQ0bhidwW8wfLyfuff6SVc7DWpv3BwfBc9NtYtufFKmwL/3r4WLV5Qgx0QaJE8mWJKXw==" saltValue="8a2CiLJKIcRYub3/kHvtiwTwaOeIiUo9YascpQW1C74n0wUdbXvdkGny8UIrCs2U8hhTN0hxuIfNwVwfJNLzVw==" spinCount="100000" sheet="1" objects="1" scenarios="1" formatColumns="0" formatRows="0" autoFilter="0"/>
  <autoFilter ref="C95:K241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/>
    <hyperlink ref="F102" r:id="rId2"/>
    <hyperlink ref="F104" r:id="rId3"/>
    <hyperlink ref="F106" r:id="rId4"/>
    <hyperlink ref="F113" r:id="rId5"/>
    <hyperlink ref="F115" r:id="rId6"/>
    <hyperlink ref="F118" r:id="rId7"/>
    <hyperlink ref="F121" r:id="rId8"/>
    <hyperlink ref="F123" r:id="rId9"/>
    <hyperlink ref="F129" r:id="rId10"/>
    <hyperlink ref="F134" r:id="rId11"/>
    <hyperlink ref="F137" r:id="rId12"/>
    <hyperlink ref="F142" r:id="rId13"/>
    <hyperlink ref="F146" r:id="rId14"/>
    <hyperlink ref="F151" r:id="rId15"/>
    <hyperlink ref="F154" r:id="rId16"/>
    <hyperlink ref="F159" r:id="rId17"/>
    <hyperlink ref="F165" r:id="rId18"/>
    <hyperlink ref="F173" r:id="rId19"/>
    <hyperlink ref="F179" r:id="rId20"/>
    <hyperlink ref="F182" r:id="rId21"/>
    <hyperlink ref="F188" r:id="rId22"/>
    <hyperlink ref="F194" r:id="rId23"/>
    <hyperlink ref="F201" r:id="rId24"/>
    <hyperlink ref="F203" r:id="rId25"/>
    <hyperlink ref="F207" r:id="rId26"/>
    <hyperlink ref="F220" r:id="rId27"/>
    <hyperlink ref="F222" r:id="rId28"/>
    <hyperlink ref="F224" r:id="rId29"/>
    <hyperlink ref="F226" r:id="rId30"/>
    <hyperlink ref="F229" r:id="rId31"/>
    <hyperlink ref="F232" r:id="rId32"/>
    <hyperlink ref="F235" r:id="rId33"/>
    <hyperlink ref="F239" r:id="rId34"/>
    <hyperlink ref="F241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02 - SO 02 - 02c - Oplocení</vt:lpstr>
      <vt:lpstr>'02 - SO 02 - 02c - Oplocení'!Názvy_tisku</vt:lpstr>
      <vt:lpstr>'Rekapitulace stavby'!Názvy_tisku</vt:lpstr>
      <vt:lpstr>'02 - SO 02 - 02c - Oplocení'!Oblast_tisku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2022-11-02T07:39:17Z</dcterms:created>
  <dcterms:modified xsi:type="dcterms:W3CDTF">2022-11-02T07:41:10Z</dcterms:modified>
</cp:coreProperties>
</file>