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xx\Downloads\"/>
    </mc:Choice>
  </mc:AlternateContent>
  <bookViews>
    <workbookView xWindow="0" yWindow="0" windowWidth="23040" windowHeight="8784" activeTab="3"/>
  </bookViews>
  <sheets>
    <sheet name="Pokyny pro vyplnění" sheetId="11" r:id="rId1"/>
    <sheet name="Stavba" sheetId="1" r:id="rId2"/>
    <sheet name="VzorPolozky" sheetId="10" state="hidden" r:id="rId3"/>
    <sheet name="Rozpočet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'Rozpočet Pol'!$A$1:$U$154</definedName>
    <definedName name="_xlnm.Print_Area" localSheetId="1">Stavba!$A$1:$J$61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E62" i="12" l="1"/>
  <c r="F111" i="12" l="1"/>
  <c r="F104" i="12"/>
  <c r="F87" i="12"/>
  <c r="F56" i="12"/>
  <c r="F46" i="12"/>
  <c r="F142" i="12" l="1"/>
  <c r="F141" i="12"/>
  <c r="G141" i="12" s="1"/>
  <c r="M141" i="12" s="1"/>
  <c r="F140" i="12"/>
  <c r="G140" i="12" s="1"/>
  <c r="M140" i="12" s="1"/>
  <c r="F139" i="12"/>
  <c r="G139" i="12" s="1"/>
  <c r="M139" i="12" s="1"/>
  <c r="F138" i="12"/>
  <c r="G138" i="12" s="1"/>
  <c r="M138" i="12" s="1"/>
  <c r="F119" i="12"/>
  <c r="F120" i="12"/>
  <c r="F121" i="12"/>
  <c r="F122" i="12"/>
  <c r="F123" i="12"/>
  <c r="F124" i="12"/>
  <c r="G124" i="12" s="1"/>
  <c r="M124" i="12" s="1"/>
  <c r="F125" i="12"/>
  <c r="F126" i="12"/>
  <c r="F127" i="12"/>
  <c r="F128" i="12"/>
  <c r="G128" i="12" s="1"/>
  <c r="M128" i="12" s="1"/>
  <c r="F129" i="12"/>
  <c r="G129" i="12" s="1"/>
  <c r="M129" i="12" s="1"/>
  <c r="F130" i="12"/>
  <c r="G130" i="12" s="1"/>
  <c r="M130" i="12" s="1"/>
  <c r="F131" i="12"/>
  <c r="F132" i="12"/>
  <c r="G132" i="12" s="1"/>
  <c r="M132" i="12" s="1"/>
  <c r="F133" i="12"/>
  <c r="F134" i="12"/>
  <c r="G134" i="12" s="1"/>
  <c r="M134" i="12" s="1"/>
  <c r="F135" i="12"/>
  <c r="G135" i="12" s="1"/>
  <c r="M135" i="12" s="1"/>
  <c r="F136" i="12"/>
  <c r="G136" i="12" s="1"/>
  <c r="M136" i="12" s="1"/>
  <c r="F118" i="12"/>
  <c r="F117" i="12"/>
  <c r="F116" i="12"/>
  <c r="G116" i="12" s="1"/>
  <c r="F115" i="12"/>
  <c r="F113" i="12"/>
  <c r="F110" i="12"/>
  <c r="G110" i="12" s="1"/>
  <c r="M110" i="12" s="1"/>
  <c r="F109" i="12"/>
  <c r="G109" i="12" s="1"/>
  <c r="F108" i="12"/>
  <c r="F107" i="12"/>
  <c r="G107" i="12" s="1"/>
  <c r="M107" i="12" s="1"/>
  <c r="F106" i="12"/>
  <c r="G106" i="12" s="1"/>
  <c r="M106" i="12" s="1"/>
  <c r="F102" i="12"/>
  <c r="F99" i="12"/>
  <c r="G99" i="12" s="1"/>
  <c r="M99" i="12" s="1"/>
  <c r="F98" i="12"/>
  <c r="G98" i="12" s="1"/>
  <c r="M98" i="12" s="1"/>
  <c r="F97" i="12"/>
  <c r="F96" i="12"/>
  <c r="G96" i="12" s="1"/>
  <c r="F95" i="12"/>
  <c r="G95" i="12" s="1"/>
  <c r="M95" i="12" s="1"/>
  <c r="F94" i="12"/>
  <c r="G94" i="12" s="1"/>
  <c r="M94" i="12" s="1"/>
  <c r="F92" i="12"/>
  <c r="G92" i="12" s="1"/>
  <c r="M92" i="12" s="1"/>
  <c r="F93" i="12"/>
  <c r="F91" i="12"/>
  <c r="G91" i="12" s="1"/>
  <c r="M91" i="12" s="1"/>
  <c r="F89" i="12"/>
  <c r="F86" i="12"/>
  <c r="F85" i="12"/>
  <c r="G85" i="12" s="1"/>
  <c r="M85" i="12" s="1"/>
  <c r="F83" i="12"/>
  <c r="G83" i="12" s="1"/>
  <c r="M83" i="12" s="1"/>
  <c r="F81" i="12"/>
  <c r="G81" i="12" s="1"/>
  <c r="F79" i="12"/>
  <c r="F76" i="12"/>
  <c r="F74" i="12"/>
  <c r="F71" i="12"/>
  <c r="F67" i="12"/>
  <c r="G67" i="12" s="1"/>
  <c r="M67" i="12" s="1"/>
  <c r="F69" i="12"/>
  <c r="F65" i="12"/>
  <c r="F62" i="12"/>
  <c r="F58" i="12"/>
  <c r="F54" i="12"/>
  <c r="F51" i="12"/>
  <c r="G51" i="12" s="1"/>
  <c r="M51" i="12" s="1"/>
  <c r="F48" i="12"/>
  <c r="G48" i="12" s="1"/>
  <c r="F43" i="12"/>
  <c r="G43" i="12" s="1"/>
  <c r="F40" i="12"/>
  <c r="F38" i="12"/>
  <c r="G38" i="12" s="1"/>
  <c r="M38" i="12" s="1"/>
  <c r="F35" i="12"/>
  <c r="F32" i="12"/>
  <c r="G32" i="12" s="1"/>
  <c r="G31" i="12" s="1"/>
  <c r="F30" i="12"/>
  <c r="G30" i="12" s="1"/>
  <c r="M30" i="12" s="1"/>
  <c r="F28" i="12"/>
  <c r="G28" i="12" s="1"/>
  <c r="F27" i="12"/>
  <c r="G27" i="12" s="1"/>
  <c r="M27" i="12" s="1"/>
  <c r="F25" i="12"/>
  <c r="F23" i="12"/>
  <c r="F21" i="12"/>
  <c r="G21" i="12" s="1"/>
  <c r="F20" i="12"/>
  <c r="G20" i="12" s="1"/>
  <c r="M20" i="12" s="1"/>
  <c r="F18" i="12"/>
  <c r="G18" i="12" s="1"/>
  <c r="M18" i="12" s="1"/>
  <c r="F14" i="12"/>
  <c r="F11" i="12"/>
  <c r="G11" i="12" s="1"/>
  <c r="M11" i="12" s="1"/>
  <c r="F9" i="12"/>
  <c r="G9" i="12" s="1"/>
  <c r="AC144" i="12"/>
  <c r="F39" i="1" s="1"/>
  <c r="I9" i="12"/>
  <c r="K9" i="12"/>
  <c r="O9" i="12"/>
  <c r="Q9" i="12"/>
  <c r="Q8" i="12" s="1"/>
  <c r="U9" i="12"/>
  <c r="I11" i="12"/>
  <c r="K11" i="12"/>
  <c r="K8" i="12" s="1"/>
  <c r="H47" i="1" s="1"/>
  <c r="O11" i="12"/>
  <c r="Q11" i="12"/>
  <c r="U11" i="12"/>
  <c r="G13" i="12"/>
  <c r="G14" i="12"/>
  <c r="I14" i="12"/>
  <c r="I13" i="12" s="1"/>
  <c r="G48" i="1" s="1"/>
  <c r="I48" i="1" s="1"/>
  <c r="K14" i="12"/>
  <c r="K13" i="12" s="1"/>
  <c r="H48" i="1" s="1"/>
  <c r="M14" i="12"/>
  <c r="M13" i="12" s="1"/>
  <c r="O14" i="12"/>
  <c r="O13" i="12" s="1"/>
  <c r="Q14" i="12"/>
  <c r="Q13" i="12" s="1"/>
  <c r="U14" i="12"/>
  <c r="U13" i="12" s="1"/>
  <c r="I18" i="12"/>
  <c r="K18" i="12"/>
  <c r="O18" i="12"/>
  <c r="O17" i="12" s="1"/>
  <c r="Q18" i="12"/>
  <c r="U18" i="12"/>
  <c r="I20" i="12"/>
  <c r="K20" i="12"/>
  <c r="K17" i="12" s="1"/>
  <c r="H49" i="1" s="1"/>
  <c r="O20" i="12"/>
  <c r="Q20" i="12"/>
  <c r="U20" i="12"/>
  <c r="I21" i="12"/>
  <c r="K21" i="12"/>
  <c r="O21" i="12"/>
  <c r="Q21" i="12"/>
  <c r="U21" i="12"/>
  <c r="G23" i="12"/>
  <c r="M23" i="12" s="1"/>
  <c r="I23" i="12"/>
  <c r="K23" i="12"/>
  <c r="O23" i="12"/>
  <c r="Q23" i="12"/>
  <c r="U23" i="12"/>
  <c r="U22" i="12" s="1"/>
  <c r="G25" i="12"/>
  <c r="M25" i="12" s="1"/>
  <c r="I25" i="12"/>
  <c r="K25" i="12"/>
  <c r="O25" i="12"/>
  <c r="Q25" i="12"/>
  <c r="U25" i="12"/>
  <c r="I27" i="12"/>
  <c r="K27" i="12"/>
  <c r="O27" i="12"/>
  <c r="Q27" i="12"/>
  <c r="U27" i="12"/>
  <c r="I28" i="12"/>
  <c r="K28" i="12"/>
  <c r="O28" i="12"/>
  <c r="Q28" i="12"/>
  <c r="U28" i="12"/>
  <c r="I30" i="12"/>
  <c r="K30" i="12"/>
  <c r="O30" i="12"/>
  <c r="Q30" i="12"/>
  <c r="U30" i="12"/>
  <c r="O31" i="12"/>
  <c r="I32" i="12"/>
  <c r="I31" i="12" s="1"/>
  <c r="G51" i="1" s="1"/>
  <c r="K32" i="12"/>
  <c r="K31" i="12" s="1"/>
  <c r="H51" i="1" s="1"/>
  <c r="O32" i="12"/>
  <c r="Q32" i="12"/>
  <c r="Q31" i="12" s="1"/>
  <c r="U32" i="12"/>
  <c r="U31" i="12" s="1"/>
  <c r="G35" i="12"/>
  <c r="I35" i="12"/>
  <c r="K35" i="12"/>
  <c r="O35" i="12"/>
  <c r="Q35" i="12"/>
  <c r="U35" i="12"/>
  <c r="I38" i="12"/>
  <c r="K38" i="12"/>
  <c r="O38" i="12"/>
  <c r="Q38" i="12"/>
  <c r="U38" i="12"/>
  <c r="G40" i="12"/>
  <c r="M40" i="12" s="1"/>
  <c r="I40" i="12"/>
  <c r="K40" i="12"/>
  <c r="O40" i="12"/>
  <c r="Q40" i="12"/>
  <c r="U40" i="12"/>
  <c r="I43" i="12"/>
  <c r="K43" i="12"/>
  <c r="O43" i="12"/>
  <c r="Q43" i="12"/>
  <c r="U43" i="12"/>
  <c r="I48" i="12"/>
  <c r="K48" i="12"/>
  <c r="O48" i="12"/>
  <c r="Q48" i="12"/>
  <c r="U48" i="12"/>
  <c r="I51" i="12"/>
  <c r="K51" i="12"/>
  <c r="O51" i="12"/>
  <c r="Q51" i="12"/>
  <c r="U51" i="12"/>
  <c r="G54" i="12"/>
  <c r="I54" i="12"/>
  <c r="K54" i="12"/>
  <c r="O54" i="12"/>
  <c r="Q54" i="12"/>
  <c r="U54" i="12"/>
  <c r="G58" i="12"/>
  <c r="I58" i="12"/>
  <c r="K58" i="12"/>
  <c r="O58" i="12"/>
  <c r="Q58" i="12"/>
  <c r="U58" i="12"/>
  <c r="G62" i="12"/>
  <c r="I62" i="12"/>
  <c r="K62" i="12"/>
  <c r="M62" i="12"/>
  <c r="O62" i="12"/>
  <c r="Q62" i="12"/>
  <c r="U62" i="12"/>
  <c r="G65" i="12"/>
  <c r="M65" i="12" s="1"/>
  <c r="I65" i="12"/>
  <c r="K65" i="12"/>
  <c r="O65" i="12"/>
  <c r="Q65" i="12"/>
  <c r="U65" i="12"/>
  <c r="I67" i="12"/>
  <c r="K67" i="12"/>
  <c r="O67" i="12"/>
  <c r="Q67" i="12"/>
  <c r="U67" i="12"/>
  <c r="G69" i="12"/>
  <c r="M69" i="12" s="1"/>
  <c r="I69" i="12"/>
  <c r="K69" i="12"/>
  <c r="O69" i="12"/>
  <c r="Q69" i="12"/>
  <c r="U69" i="12"/>
  <c r="G71" i="12"/>
  <c r="I71" i="12"/>
  <c r="K71" i="12"/>
  <c r="M71" i="12"/>
  <c r="O71" i="12"/>
  <c r="Q71" i="12"/>
  <c r="U71" i="12"/>
  <c r="G74" i="12"/>
  <c r="M74" i="12" s="1"/>
  <c r="I74" i="12"/>
  <c r="K74" i="12"/>
  <c r="O74" i="12"/>
  <c r="Q74" i="12"/>
  <c r="U74" i="12"/>
  <c r="G76" i="12"/>
  <c r="M76" i="12" s="1"/>
  <c r="I76" i="12"/>
  <c r="K76" i="12"/>
  <c r="O76" i="12"/>
  <c r="Q76" i="12"/>
  <c r="U76" i="12"/>
  <c r="G79" i="12"/>
  <c r="M79" i="12" s="1"/>
  <c r="I79" i="12"/>
  <c r="K79" i="12"/>
  <c r="O79" i="12"/>
  <c r="Q79" i="12"/>
  <c r="U79" i="12"/>
  <c r="I81" i="12"/>
  <c r="K81" i="12"/>
  <c r="O81" i="12"/>
  <c r="Q81" i="12"/>
  <c r="U81" i="12"/>
  <c r="I83" i="12"/>
  <c r="K83" i="12"/>
  <c r="O83" i="12"/>
  <c r="Q83" i="12"/>
  <c r="U83" i="12"/>
  <c r="I85" i="12"/>
  <c r="K85" i="12"/>
  <c r="O85" i="12"/>
  <c r="Q85" i="12"/>
  <c r="U85" i="12"/>
  <c r="G86" i="12"/>
  <c r="M86" i="12" s="1"/>
  <c r="I86" i="12"/>
  <c r="K86" i="12"/>
  <c r="O86" i="12"/>
  <c r="Q86" i="12"/>
  <c r="U86" i="12"/>
  <c r="G89" i="12"/>
  <c r="M89" i="12" s="1"/>
  <c r="I89" i="12"/>
  <c r="K89" i="12"/>
  <c r="O89" i="12"/>
  <c r="Q89" i="12"/>
  <c r="U89" i="12"/>
  <c r="I91" i="12"/>
  <c r="K91" i="12"/>
  <c r="O91" i="12"/>
  <c r="Q91" i="12"/>
  <c r="U91" i="12"/>
  <c r="I92" i="12"/>
  <c r="K92" i="12"/>
  <c r="O92" i="12"/>
  <c r="Q92" i="12"/>
  <c r="U92" i="12"/>
  <c r="G93" i="12"/>
  <c r="M93" i="12" s="1"/>
  <c r="I93" i="12"/>
  <c r="K93" i="12"/>
  <c r="O93" i="12"/>
  <c r="Q93" i="12"/>
  <c r="U93" i="12"/>
  <c r="I94" i="12"/>
  <c r="K94" i="12"/>
  <c r="O94" i="12"/>
  <c r="Q94" i="12"/>
  <c r="U94" i="12"/>
  <c r="I95" i="12"/>
  <c r="K95" i="12"/>
  <c r="O95" i="12"/>
  <c r="Q95" i="12"/>
  <c r="U95" i="12"/>
  <c r="I96" i="12"/>
  <c r="K96" i="12"/>
  <c r="O96" i="12"/>
  <c r="Q96" i="12"/>
  <c r="U96" i="12"/>
  <c r="G97" i="12"/>
  <c r="M97" i="12" s="1"/>
  <c r="I97" i="12"/>
  <c r="K97" i="12"/>
  <c r="O97" i="12"/>
  <c r="Q97" i="12"/>
  <c r="U97" i="12"/>
  <c r="I98" i="12"/>
  <c r="K98" i="12"/>
  <c r="O98" i="12"/>
  <c r="Q98" i="12"/>
  <c r="U98" i="12"/>
  <c r="I99" i="12"/>
  <c r="K99" i="12"/>
  <c r="O99" i="12"/>
  <c r="Q99" i="12"/>
  <c r="U99" i="12"/>
  <c r="G102" i="12"/>
  <c r="E104" i="12" s="1"/>
  <c r="I104" i="12" s="1"/>
  <c r="I102" i="12"/>
  <c r="K102" i="12"/>
  <c r="O102" i="12"/>
  <c r="Q102" i="12"/>
  <c r="U102" i="12"/>
  <c r="I106" i="12"/>
  <c r="K106" i="12"/>
  <c r="O106" i="12"/>
  <c r="Q106" i="12"/>
  <c r="U106" i="12"/>
  <c r="I107" i="12"/>
  <c r="K107" i="12"/>
  <c r="O107" i="12"/>
  <c r="Q107" i="12"/>
  <c r="U107" i="12"/>
  <c r="G108" i="12"/>
  <c r="M108" i="12" s="1"/>
  <c r="I108" i="12"/>
  <c r="K108" i="12"/>
  <c r="O108" i="12"/>
  <c r="Q108" i="12"/>
  <c r="U108" i="12"/>
  <c r="I109" i="12"/>
  <c r="K109" i="12"/>
  <c r="O109" i="12"/>
  <c r="Q109" i="12"/>
  <c r="U109" i="12"/>
  <c r="I110" i="12"/>
  <c r="K110" i="12"/>
  <c r="O110" i="12"/>
  <c r="Q110" i="12"/>
  <c r="U110" i="12"/>
  <c r="G112" i="12"/>
  <c r="O112" i="12"/>
  <c r="G113" i="12"/>
  <c r="M113" i="12" s="1"/>
  <c r="M112" i="12" s="1"/>
  <c r="I113" i="12"/>
  <c r="I112" i="12" s="1"/>
  <c r="G58" i="1" s="1"/>
  <c r="I58" i="1" s="1"/>
  <c r="K113" i="12"/>
  <c r="K112" i="12" s="1"/>
  <c r="H58" i="1" s="1"/>
  <c r="O113" i="12"/>
  <c r="Q113" i="12"/>
  <c r="Q112" i="12" s="1"/>
  <c r="U113" i="12"/>
  <c r="U112" i="12" s="1"/>
  <c r="G115" i="12"/>
  <c r="M115" i="12" s="1"/>
  <c r="I115" i="12"/>
  <c r="K115" i="12"/>
  <c r="O115" i="12"/>
  <c r="Q115" i="12"/>
  <c r="U115" i="12"/>
  <c r="I116" i="12"/>
  <c r="K116" i="12"/>
  <c r="O116" i="12"/>
  <c r="Q116" i="12"/>
  <c r="U116" i="12"/>
  <c r="G117" i="12"/>
  <c r="M117" i="12" s="1"/>
  <c r="I117" i="12"/>
  <c r="K117" i="12"/>
  <c r="O117" i="12"/>
  <c r="Q117" i="12"/>
  <c r="U117" i="12"/>
  <c r="G118" i="12"/>
  <c r="M118" i="12" s="1"/>
  <c r="I118" i="12"/>
  <c r="K118" i="12"/>
  <c r="O118" i="12"/>
  <c r="Q118" i="12"/>
  <c r="U118" i="12"/>
  <c r="G119" i="12"/>
  <c r="M119" i="12" s="1"/>
  <c r="I119" i="12"/>
  <c r="K119" i="12"/>
  <c r="O119" i="12"/>
  <c r="Q119" i="12"/>
  <c r="U119" i="12"/>
  <c r="G120" i="12"/>
  <c r="M120" i="12" s="1"/>
  <c r="I120" i="12"/>
  <c r="K120" i="12"/>
  <c r="O120" i="12"/>
  <c r="Q120" i="12"/>
  <c r="U120" i="12"/>
  <c r="G121" i="12"/>
  <c r="M121" i="12" s="1"/>
  <c r="I121" i="12"/>
  <c r="K121" i="12"/>
  <c r="O121" i="12"/>
  <c r="Q121" i="12"/>
  <c r="U121" i="12"/>
  <c r="G122" i="12"/>
  <c r="M122" i="12" s="1"/>
  <c r="I122" i="12"/>
  <c r="K122" i="12"/>
  <c r="O122" i="12"/>
  <c r="Q122" i="12"/>
  <c r="U122" i="12"/>
  <c r="G123" i="12"/>
  <c r="M123" i="12" s="1"/>
  <c r="I123" i="12"/>
  <c r="K123" i="12"/>
  <c r="O123" i="12"/>
  <c r="Q123" i="12"/>
  <c r="U123" i="12"/>
  <c r="I124" i="12"/>
  <c r="K124" i="12"/>
  <c r="O124" i="12"/>
  <c r="Q124" i="12"/>
  <c r="U124" i="12"/>
  <c r="G125" i="12"/>
  <c r="I125" i="12"/>
  <c r="K125" i="12"/>
  <c r="M125" i="12"/>
  <c r="O125" i="12"/>
  <c r="Q125" i="12"/>
  <c r="U125" i="12"/>
  <c r="G126" i="12"/>
  <c r="M126" i="12" s="1"/>
  <c r="I126" i="12"/>
  <c r="K126" i="12"/>
  <c r="O126" i="12"/>
  <c r="Q126" i="12"/>
  <c r="U126" i="12"/>
  <c r="G127" i="12"/>
  <c r="M127" i="12" s="1"/>
  <c r="I127" i="12"/>
  <c r="K127" i="12"/>
  <c r="O127" i="12"/>
  <c r="Q127" i="12"/>
  <c r="U127" i="12"/>
  <c r="I128" i="12"/>
  <c r="K128" i="12"/>
  <c r="O128" i="12"/>
  <c r="Q128" i="12"/>
  <c r="U128" i="12"/>
  <c r="I129" i="12"/>
  <c r="K129" i="12"/>
  <c r="O129" i="12"/>
  <c r="Q129" i="12"/>
  <c r="U129" i="12"/>
  <c r="I130" i="12"/>
  <c r="K130" i="12"/>
  <c r="O130" i="12"/>
  <c r="Q130" i="12"/>
  <c r="U130" i="12"/>
  <c r="G131" i="12"/>
  <c r="I131" i="12"/>
  <c r="K131" i="12"/>
  <c r="M131" i="12"/>
  <c r="O131" i="12"/>
  <c r="Q131" i="12"/>
  <c r="U131" i="12"/>
  <c r="I132" i="12"/>
  <c r="K132" i="12"/>
  <c r="O132" i="12"/>
  <c r="Q132" i="12"/>
  <c r="U132" i="12"/>
  <c r="G133" i="12"/>
  <c r="M133" i="12" s="1"/>
  <c r="I133" i="12"/>
  <c r="K133" i="12"/>
  <c r="O133" i="12"/>
  <c r="Q133" i="12"/>
  <c r="U133" i="12"/>
  <c r="I134" i="12"/>
  <c r="K134" i="12"/>
  <c r="O134" i="12"/>
  <c r="Q134" i="12"/>
  <c r="U134" i="12"/>
  <c r="I135" i="12"/>
  <c r="K135" i="12"/>
  <c r="O135" i="12"/>
  <c r="Q135" i="12"/>
  <c r="U135" i="12"/>
  <c r="I136" i="12"/>
  <c r="K136" i="12"/>
  <c r="O136" i="12"/>
  <c r="Q136" i="12"/>
  <c r="U136" i="12"/>
  <c r="I138" i="12"/>
  <c r="K138" i="12"/>
  <c r="O138" i="12"/>
  <c r="Q138" i="12"/>
  <c r="U138" i="12"/>
  <c r="I139" i="12"/>
  <c r="K139" i="12"/>
  <c r="O139" i="12"/>
  <c r="Q139" i="12"/>
  <c r="U139" i="12"/>
  <c r="I140" i="12"/>
  <c r="K140" i="12"/>
  <c r="O140" i="12"/>
  <c r="Q140" i="12"/>
  <c r="U140" i="12"/>
  <c r="I141" i="12"/>
  <c r="K141" i="12"/>
  <c r="O141" i="12"/>
  <c r="Q141" i="12"/>
  <c r="U141" i="12"/>
  <c r="G142" i="12"/>
  <c r="M142" i="12" s="1"/>
  <c r="I142" i="12"/>
  <c r="K142" i="12"/>
  <c r="O142" i="12"/>
  <c r="Q142" i="12"/>
  <c r="U142" i="12"/>
  <c r="I20" i="1"/>
  <c r="G20" i="1"/>
  <c r="E20" i="1"/>
  <c r="G27" i="1"/>
  <c r="J28" i="1"/>
  <c r="J26" i="1"/>
  <c r="G38" i="1"/>
  <c r="F38" i="1"/>
  <c r="H32" i="1"/>
  <c r="J23" i="1"/>
  <c r="J24" i="1"/>
  <c r="J25" i="1"/>
  <c r="J27" i="1"/>
  <c r="E24" i="1"/>
  <c r="E26" i="1"/>
  <c r="I51" i="1" l="1"/>
  <c r="U17" i="12"/>
  <c r="Q17" i="12"/>
  <c r="K137" i="12"/>
  <c r="H60" i="1" s="1"/>
  <c r="G19" i="1" s="1"/>
  <c r="U104" i="12"/>
  <c r="U101" i="12" s="1"/>
  <c r="U8" i="12"/>
  <c r="M54" i="12"/>
  <c r="E56" i="12"/>
  <c r="M81" i="12"/>
  <c r="E87" i="12"/>
  <c r="O87" i="12" s="1"/>
  <c r="O57" i="12" s="1"/>
  <c r="M96" i="12"/>
  <c r="E100" i="12"/>
  <c r="K100" i="12" s="1"/>
  <c r="K88" i="12" s="1"/>
  <c r="H55" i="1" s="1"/>
  <c r="M109" i="12"/>
  <c r="E111" i="12"/>
  <c r="G111" i="12" s="1"/>
  <c r="M111" i="12" s="1"/>
  <c r="M105" i="12" s="1"/>
  <c r="I137" i="12"/>
  <c r="G60" i="1" s="1"/>
  <c r="M43" i="12"/>
  <c r="E46" i="12"/>
  <c r="K46" i="12" s="1"/>
  <c r="K34" i="12" s="1"/>
  <c r="H52" i="1" s="1"/>
  <c r="O137" i="12"/>
  <c r="G104" i="12"/>
  <c r="M104" i="12" s="1"/>
  <c r="G101" i="12"/>
  <c r="I22" i="12"/>
  <c r="G50" i="1" s="1"/>
  <c r="I17" i="12"/>
  <c r="G49" i="1" s="1"/>
  <c r="I49" i="1" s="1"/>
  <c r="Q104" i="12"/>
  <c r="Q101" i="12" s="1"/>
  <c r="U114" i="12"/>
  <c r="O114" i="12"/>
  <c r="K114" i="12"/>
  <c r="H59" i="1" s="1"/>
  <c r="G18" i="1" s="1"/>
  <c r="O104" i="12"/>
  <c r="O101" i="12" s="1"/>
  <c r="Q22" i="12"/>
  <c r="O8" i="12"/>
  <c r="Q114" i="12"/>
  <c r="U137" i="12"/>
  <c r="I114" i="12"/>
  <c r="G59" i="1" s="1"/>
  <c r="K104" i="12"/>
  <c r="K101" i="12" s="1"/>
  <c r="H56" i="1" s="1"/>
  <c r="O22" i="12"/>
  <c r="Q137" i="12"/>
  <c r="K22" i="12"/>
  <c r="H50" i="1" s="1"/>
  <c r="G16" i="1" s="1"/>
  <c r="I8" i="12"/>
  <c r="G47" i="1" s="1"/>
  <c r="M116" i="12"/>
  <c r="M114" i="12" s="1"/>
  <c r="G114" i="12"/>
  <c r="M102" i="12"/>
  <c r="I101" i="12"/>
  <c r="G56" i="1" s="1"/>
  <c r="I56" i="1" s="1"/>
  <c r="M48" i="12"/>
  <c r="M35" i="12"/>
  <c r="M28" i="12"/>
  <c r="M22" i="12" s="1"/>
  <c r="G22" i="12"/>
  <c r="G17" i="12"/>
  <c r="G8" i="12"/>
  <c r="F40" i="1"/>
  <c r="M137" i="12"/>
  <c r="G137" i="12"/>
  <c r="M58" i="12"/>
  <c r="M32" i="12"/>
  <c r="M31" i="12" s="1"/>
  <c r="M21" i="12"/>
  <c r="M17" i="12" s="1"/>
  <c r="M9" i="12"/>
  <c r="M8" i="12" s="1"/>
  <c r="E16" i="1" l="1"/>
  <c r="I47" i="1"/>
  <c r="I16" i="1" s="1"/>
  <c r="I50" i="1"/>
  <c r="E19" i="1"/>
  <c r="I60" i="1"/>
  <c r="I19" i="1" s="1"/>
  <c r="E18" i="1"/>
  <c r="I59" i="1"/>
  <c r="I18" i="1" s="1"/>
  <c r="M101" i="12"/>
  <c r="G105" i="12"/>
  <c r="O111" i="12"/>
  <c r="O105" i="12" s="1"/>
  <c r="K111" i="12"/>
  <c r="K105" i="12" s="1"/>
  <c r="H57" i="1" s="1"/>
  <c r="Q111" i="12"/>
  <c r="Q105" i="12" s="1"/>
  <c r="I111" i="12"/>
  <c r="I105" i="12" s="1"/>
  <c r="G57" i="1" s="1"/>
  <c r="U111" i="12"/>
  <c r="U105" i="12" s="1"/>
  <c r="O100" i="12"/>
  <c r="O88" i="12" s="1"/>
  <c r="I100" i="12"/>
  <c r="I88" i="12" s="1"/>
  <c r="G55" i="1" s="1"/>
  <c r="I55" i="1" s="1"/>
  <c r="Q100" i="12"/>
  <c r="Q88" i="12" s="1"/>
  <c r="G100" i="12"/>
  <c r="U100" i="12"/>
  <c r="U88" i="12" s="1"/>
  <c r="K87" i="12"/>
  <c r="K57" i="12" s="1"/>
  <c r="H54" i="1" s="1"/>
  <c r="G87" i="12"/>
  <c r="G57" i="12" s="1"/>
  <c r="U87" i="12"/>
  <c r="U57" i="12" s="1"/>
  <c r="I87" i="12"/>
  <c r="I57" i="12" s="1"/>
  <c r="G54" i="1" s="1"/>
  <c r="Q87" i="12"/>
  <c r="Q57" i="12" s="1"/>
  <c r="G56" i="12"/>
  <c r="I56" i="12"/>
  <c r="I47" i="12" s="1"/>
  <c r="G53" i="1" s="1"/>
  <c r="K56" i="12"/>
  <c r="K47" i="12" s="1"/>
  <c r="H53" i="1" s="1"/>
  <c r="O56" i="12"/>
  <c r="O47" i="12" s="1"/>
  <c r="Q56" i="12"/>
  <c r="Q47" i="12" s="1"/>
  <c r="U56" i="12"/>
  <c r="U47" i="12" s="1"/>
  <c r="I46" i="12"/>
  <c r="I34" i="12" s="1"/>
  <c r="G52" i="1" s="1"/>
  <c r="I52" i="1" s="1"/>
  <c r="G46" i="12"/>
  <c r="U46" i="12"/>
  <c r="U34" i="12" s="1"/>
  <c r="Q46" i="12"/>
  <c r="Q34" i="12" s="1"/>
  <c r="O46" i="12"/>
  <c r="O34" i="12" s="1"/>
  <c r="G23" i="1"/>
  <c r="G24" i="1" s="1"/>
  <c r="I53" i="1" l="1"/>
  <c r="I54" i="1"/>
  <c r="AD144" i="12"/>
  <c r="G39" i="1" s="1"/>
  <c r="H39" i="1" s="1"/>
  <c r="H40" i="1" s="1"/>
  <c r="I57" i="1"/>
  <c r="G17" i="1"/>
  <c r="G21" i="1" s="1"/>
  <c r="E17" i="1"/>
  <c r="E21" i="1" s="1"/>
  <c r="M100" i="12"/>
  <c r="M88" i="12" s="1"/>
  <c r="G88" i="12"/>
  <c r="H61" i="1"/>
  <c r="M87" i="12"/>
  <c r="M57" i="12" s="1"/>
  <c r="G61" i="1"/>
  <c r="M56" i="12"/>
  <c r="M47" i="12" s="1"/>
  <c r="G47" i="12"/>
  <c r="M46" i="12"/>
  <c r="M34" i="12" s="1"/>
  <c r="G34" i="12"/>
  <c r="I61" i="1" l="1"/>
  <c r="I17" i="1"/>
  <c r="I21" i="1" s="1"/>
  <c r="G40" i="1"/>
  <c r="G25" i="1" s="1"/>
  <c r="G144" i="12"/>
  <c r="I39" i="1"/>
  <c r="I40" i="1" s="1"/>
  <c r="J39" i="1" s="1"/>
  <c r="J40" i="1" s="1"/>
  <c r="G28" i="1" l="1"/>
  <c r="G26" i="1"/>
  <c r="G29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<sst xmlns="http://schemas.openxmlformats.org/spreadsheetml/2006/main" count="627" uniqueCount="315">
  <si>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</si>
  <si>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</si>
  <si>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</si>
  <si>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</si>
  <si>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</si>
  <si>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</si>
  <si>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</si>
  <si>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</si>
  <si>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</si>
  <si>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</si>
  <si>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</si>
  <si>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</si>
  <si>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</si>
  <si>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</si>
  <si>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</si>
  <si>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</si>
  <si>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</si>
  <si>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</si>
  <si>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</si>
  <si>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</si>
  <si>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</si>
  <si>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</si>
  <si>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</si>
  <si>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</si>
  <si>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</si>
  <si>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</si>
  <si>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</si>
  <si>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</si>
  <si>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</si>
  <si>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</si>
  <si>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</si>
  <si>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</si>
  <si>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</si>
  <si>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</si>
  <si>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</si>
  <si>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</si>
  <si>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</si>
  <si>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</si>
  <si>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</si>
  <si>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Zakázka:</t>
  </si>
  <si>
    <t>Z:</t>
  </si>
  <si>
    <t>Objekt:</t>
  </si>
  <si>
    <t>Rozpočet:</t>
  </si>
  <si>
    <t>Ing. Tereza Vostrovská, Litoměřická 13, Vrbice u Roudnice nad Labem</t>
  </si>
  <si>
    <t>Stavební úprava – výměna izolačního souvrství střech tělocvičny</t>
  </si>
  <si>
    <t>Městská část Praha 6</t>
  </si>
  <si>
    <t>Čs. armády 601/23</t>
  </si>
  <si>
    <t>Praha-Bubeneč</t>
  </si>
  <si>
    <t>16000</t>
  </si>
  <si>
    <t>00063703</t>
  </si>
  <si>
    <t>CZ00063703</t>
  </si>
  <si>
    <t>Rozpočet</t>
  </si>
  <si>
    <t>Celkem za stavbu</t>
  </si>
  <si>
    <t>CZK</t>
  </si>
  <si>
    <t>Rekapitulace dílů</t>
  </si>
  <si>
    <t>Typ dílu</t>
  </si>
  <si>
    <t>62</t>
  </si>
  <si>
    <t>Upravy povrchů vnější</t>
  </si>
  <si>
    <t>63</t>
  </si>
  <si>
    <t>Podlahy a podlahové konstrukce</t>
  </si>
  <si>
    <t>94</t>
  </si>
  <si>
    <t>Lešení a stavební výtahy</t>
  </si>
  <si>
    <t>97</t>
  </si>
  <si>
    <t>Prorážení otvorů</t>
  </si>
  <si>
    <t>99</t>
  </si>
  <si>
    <t>Staveništní přesun hmot</t>
  </si>
  <si>
    <t>711</t>
  </si>
  <si>
    <t>Izolace proti vodě</t>
  </si>
  <si>
    <t>712</t>
  </si>
  <si>
    <t>Živičné krytiny</t>
  </si>
  <si>
    <t>713</t>
  </si>
  <si>
    <t>Izolace tepelné</t>
  </si>
  <si>
    <t>764</t>
  </si>
  <si>
    <t>Konstrukce klempířské</t>
  </si>
  <si>
    <t>766</t>
  </si>
  <si>
    <t>Konstrukce truhlářské</t>
  </si>
  <si>
    <t>767</t>
  </si>
  <si>
    <t>Konstrukce zámečnické</t>
  </si>
  <si>
    <t>783</t>
  </si>
  <si>
    <t>Nátěry</t>
  </si>
  <si>
    <t>M65</t>
  </si>
  <si>
    <t>Elektroinstalace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</si>
  <si>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</si>
  <si>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</si>
  <si>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</si>
  <si>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</si>
  <si>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</si>
  <si>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</si>
  <si>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</si>
  <si>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</si>
  <si>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</si>
  <si>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</si>
  <si>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</si>
  <si>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</si>
  <si>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</si>
  <si>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</si>
  <si>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</si>
  <si>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</si>
  <si>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</si>
  <si>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</si>
  <si>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</si>
  <si>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</si>
  <si>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</si>
  <si>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</si>
  <si>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</si>
  <si>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</si>
  <si>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</si>
  <si>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</si>
  <si>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</si>
  <si>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</si>
  <si>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</si>
  <si>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622420010RAD</t>
  </si>
  <si>
    <t>Omítka stěn vnější vápenocementová štuková, stupeň složitosti 5</t>
  </si>
  <si>
    <t>m2</t>
  </si>
  <si>
    <t>POL2_0</t>
  </si>
  <si>
    <t>komín:(6,3*1,7)*4</t>
  </si>
  <si>
    <t>VV</t>
  </si>
  <si>
    <t>622477336R00</t>
  </si>
  <si>
    <t>Oprava vně.omítek stěn do 65%,III,štuk.100% pl.</t>
  </si>
  <si>
    <t>POL1_0</t>
  </si>
  <si>
    <t>boky nížší střechy:(13*1,3*2)*2+0,8*1,3*2</t>
  </si>
  <si>
    <t>632451033R00</t>
  </si>
  <si>
    <t>Vyrovnávací potěr MC 15, v ploše, tl. do 40 mm</t>
  </si>
  <si>
    <t>střecha vyšší:413,9-(1,88*4)</t>
  </si>
  <si>
    <t>střecha nižší:71,75+68,3</t>
  </si>
  <si>
    <t>941941032R00</t>
  </si>
  <si>
    <t>Montáž lešení leh.řad.s podlahami,š.do 1 m, H 30 m</t>
  </si>
  <si>
    <t>odhad:600</t>
  </si>
  <si>
    <t>941941192R00</t>
  </si>
  <si>
    <t>Příplatek za každý měsíc použití lešení k pol.1032</t>
  </si>
  <si>
    <t>941941832R00</t>
  </si>
  <si>
    <t>Demontáž lešení leh.řad.s podlahami,š.1 m, H 30 m</t>
  </si>
  <si>
    <t>978300020RAA</t>
  </si>
  <si>
    <t>Otlučení vnějších omítek stěn vápenocem.100 %, stupeň složitosti 5-7</t>
  </si>
  <si>
    <t>979100014RAG</t>
  </si>
  <si>
    <t>Odvoz suti a vyb.hmot do 15 km, vnitrost. 25 m, svislá doprava z 6.NP výtahem</t>
  </si>
  <si>
    <t>t</t>
  </si>
  <si>
    <t>3,94128+5,50616+3,07028+0,8722</t>
  </si>
  <si>
    <t>32</t>
  </si>
  <si>
    <t>Dodávka, montáž a pronájem stavebního výtahu</t>
  </si>
  <si>
    <t>kpl</t>
  </si>
  <si>
    <t>979999999R00</t>
  </si>
  <si>
    <t>Poplatek za skládku</t>
  </si>
  <si>
    <t>13,38992-3,07028</t>
  </si>
  <si>
    <t>979990143R00</t>
  </si>
  <si>
    <t>Poplatek za skládku suti - polystyren</t>
  </si>
  <si>
    <t>999281111R00</t>
  </si>
  <si>
    <t>Přesun hmot pro opravy a údržbu do výšky 25 m</t>
  </si>
  <si>
    <t>5,16445+54,10723</t>
  </si>
  <si>
    <t>711140102R00</t>
  </si>
  <si>
    <t>Odstr.izolace proti vlhk.vodor. pásy přitav.</t>
  </si>
  <si>
    <t>711140202R00</t>
  </si>
  <si>
    <t>Odstr.izolace proti vlhk.svis. pásy přitav.</t>
  </si>
  <si>
    <t>boky:(0,3*(13*2+0,8))*2</t>
  </si>
  <si>
    <t>711111001RZ1</t>
  </si>
  <si>
    <t>Izolace proti vlhkosti vodor. nátěr ALP za studena, 1x nátěr - včetně dodávky penetračního laku ALP</t>
  </si>
  <si>
    <t>711141559RY2</t>
  </si>
  <si>
    <t>Izolace proti vlhk. vodorovná pásy přitavením, 1 vrstva - včetně dodávky materiálu dle PD</t>
  </si>
  <si>
    <t>998711203R00</t>
  </si>
  <si>
    <t>Přesun hmot pro izolace proti vodě, výšky do 60 m</t>
  </si>
  <si>
    <t>712351111RT2</t>
  </si>
  <si>
    <t>Povlaková krytina střech do 10°,samolepicím pásem, včetně dodávky materiálu dle PD</t>
  </si>
  <si>
    <t>712341559R00</t>
  </si>
  <si>
    <t>Povlaková krytina střech do 10°, NAIP přitavením</t>
  </si>
  <si>
    <t>62852252R</t>
  </si>
  <si>
    <t>Pás modifikovaný, včetně dodávky materilu dle PD</t>
  </si>
  <si>
    <t>POL3_0</t>
  </si>
  <si>
    <t>546,43*1,15</t>
  </si>
  <si>
    <t>998712203R00</t>
  </si>
  <si>
    <t>Přesun hmot pro povlakové krytiny, výšky do 24 m</t>
  </si>
  <si>
    <t>71310XXX</t>
  </si>
  <si>
    <t>Odstr.tep.izol.střech pl.,PUR izolac tl. 30-40 mm</t>
  </si>
  <si>
    <t>713141125R00</t>
  </si>
  <si>
    <t>Izolace tepelná střech, desky, včetně stabilizační vrstvy, PUR lepidlo</t>
  </si>
  <si>
    <t>28376256R</t>
  </si>
  <si>
    <t>Deska EPS s grafitem EPS Grey, 1000x500x100 mm</t>
  </si>
  <si>
    <t>(140,05+408,26)*1,15</t>
  </si>
  <si>
    <t>28376255R</t>
  </si>
  <si>
    <t>Deska EPS s grafitem EPS Grey, 1000x500x 80 mm</t>
  </si>
  <si>
    <t>(408,26)*1,15</t>
  </si>
  <si>
    <t>713121211RT2</t>
  </si>
  <si>
    <t>Izolace střechy ploché, lepená, 1 vrstva, vč. dodávky spádových klínů tl. 20-80mm</t>
  </si>
  <si>
    <t>762361114R00</t>
  </si>
  <si>
    <t>Montáž spádových klínů plochy do 120 cm2</t>
  </si>
  <si>
    <t>m</t>
  </si>
  <si>
    <t>střecha vyšší:6,3*3</t>
  </si>
  <si>
    <t>střecha nižší:(13*1,3*2)*2+(0,8*1,3)*2</t>
  </si>
  <si>
    <t>63141652R</t>
  </si>
  <si>
    <t>Klín atikový, minerální vata, 50x50x1000 mm</t>
  </si>
  <si>
    <t>88,58*1,15</t>
  </si>
  <si>
    <t>713131131R00</t>
  </si>
  <si>
    <t>Izolace tepelná parapet/okapnice lepením</t>
  </si>
  <si>
    <t>XPS pod vodo.překližku - vyšší střecha tl. 130 mm:86*0,42</t>
  </si>
  <si>
    <t>XPS pod vodo.překližku - nižší střecha tl. 70 mm:32*0,42</t>
  </si>
  <si>
    <t>283754907R</t>
  </si>
  <si>
    <t>Deska polystyrenová XPS tl. 130 mm</t>
  </si>
  <si>
    <t>XPS pod vodo.překližku - vyšší střecha tl. 130 mm:(86*0,42)*1,15</t>
  </si>
  <si>
    <t>283754904R</t>
  </si>
  <si>
    <t>Deska polystyrenová XPS tl. 70 mm</t>
  </si>
  <si>
    <t>XPS pod vodo.překližku - nižší střecha tl. 70 mm:(32*0,42)*1,15</t>
  </si>
  <si>
    <t>29</t>
  </si>
  <si>
    <t>Rozháněcí klíny u komínů, dodávka+montáž</t>
  </si>
  <si>
    <t>u komínů:((2,35*1,16)/2)*4</t>
  </si>
  <si>
    <t>30</t>
  </si>
  <si>
    <t>Kompresní těsnící páska + ukončovací okenní profil</t>
  </si>
  <si>
    <t>31</t>
  </si>
  <si>
    <t>Polyuretanový tmel+výplňový provazek, (dodávka+montáž)</t>
  </si>
  <si>
    <t>998713203R00</t>
  </si>
  <si>
    <t>Přesun hmot pro izolace tepelné, výšky do 24 m</t>
  </si>
  <si>
    <t>764323830RXX</t>
  </si>
  <si>
    <t>Demont. oplechování, rš 330 mm</t>
  </si>
  <si>
    <t>okapnice včetně podkladního prkna tl. 24 mm:110</t>
  </si>
  <si>
    <t>764353840R00</t>
  </si>
  <si>
    <t>Demontáž žlabů v hácích, rš 500 mm, včetně háků, rohů, čel žlabu</t>
  </si>
  <si>
    <t>764359810RXX</t>
  </si>
  <si>
    <t>Demontáž kotlíku</t>
  </si>
  <si>
    <t>kus</t>
  </si>
  <si>
    <t>764222220RXX</t>
  </si>
  <si>
    <t>Okapnice Cu, rš 255 mm, viz klempířské prvky pol. K1</t>
  </si>
  <si>
    <t>76423XXX</t>
  </si>
  <si>
    <t>Krycí plech z Cu plechu, rš 120 mm, viz klempířské prvky pol. K2</t>
  </si>
  <si>
    <t>Krycí lišta z Cu plechu, rš 161  mm, viz klempířské prvky pol. K3</t>
  </si>
  <si>
    <t>76452XXX</t>
  </si>
  <si>
    <t>Přítlačná lišta z Cu plechu, rš 70 mm, viz klempířské prvky pol. K4</t>
  </si>
  <si>
    <t>764258201R00</t>
  </si>
  <si>
    <t>Háky pro Cu žlaby, viz klempířské prvky pol. K5</t>
  </si>
  <si>
    <t>764252205R00</t>
  </si>
  <si>
    <t>Žlaby z Cu plechu podokapní půlkruhové, rš 400 mm, viz klempířské prvky pol. K6, K7, K8</t>
  </si>
  <si>
    <t>764259231R00</t>
  </si>
  <si>
    <t>Kotlík pro žlaby z Cu, viz klempířské prvky pol. K9</t>
  </si>
  <si>
    <t>998764203R00</t>
  </si>
  <si>
    <t>Přesun hmot pro klempířské konstr., výšky do 24 m</t>
  </si>
  <si>
    <t>60623314R</t>
  </si>
  <si>
    <t>D+ M vodovzdorné překližky tl. 2x 21 mm + klín, včetně gelového nátěru a kotev</t>
  </si>
  <si>
    <t>okapnice:0,4*118</t>
  </si>
  <si>
    <t>998766203R00</t>
  </si>
  <si>
    <t>Přesun hmot pro truhlářské konstr., výšky do 24 m</t>
  </si>
  <si>
    <t>2</t>
  </si>
  <si>
    <t>Demontáž žebříku</t>
  </si>
  <si>
    <t>1</t>
  </si>
  <si>
    <t>Zkrácení žebříků</t>
  </si>
  <si>
    <t>4</t>
  </si>
  <si>
    <t>Nátěr OK, žebřík - očištění, 2xnátěr, RAL 8017</t>
  </si>
  <si>
    <t>3</t>
  </si>
  <si>
    <t>Montáž žebříků</t>
  </si>
  <si>
    <t>5</t>
  </si>
  <si>
    <t>Demontáž a montáž antén, včetně nového kotvení</t>
  </si>
  <si>
    <t>998767203R00</t>
  </si>
  <si>
    <t>Přesun hmot pro zámečnické konstr., výšky do 24 m</t>
  </si>
  <si>
    <t>6</t>
  </si>
  <si>
    <t>Nástřik barvou-žlutá, vyznačení zón</t>
  </si>
  <si>
    <t>7</t>
  </si>
  <si>
    <t>Aktivní jímač dT= 10 E-6 s</t>
  </si>
  <si>
    <t>8</t>
  </si>
  <si>
    <t>Stojan pro ploché střechy l= 5m</t>
  </si>
  <si>
    <t>9</t>
  </si>
  <si>
    <t>Nádstavec 1,0 m nerezový</t>
  </si>
  <si>
    <t>10</t>
  </si>
  <si>
    <t>Vodič AlMgSi D=8mm</t>
  </si>
  <si>
    <t>11</t>
  </si>
  <si>
    <t>Svorka křížová SK</t>
  </si>
  <si>
    <t>12</t>
  </si>
  <si>
    <t>Svorka spojovací SS</t>
  </si>
  <si>
    <t>13</t>
  </si>
  <si>
    <t>Svorka na kovové části SP1</t>
  </si>
  <si>
    <t>14</t>
  </si>
  <si>
    <t>Svorka okapová SO</t>
  </si>
  <si>
    <t>15</t>
  </si>
  <si>
    <t>Svorka zkušební SZ</t>
  </si>
  <si>
    <t>16</t>
  </si>
  <si>
    <t>Podpěra na ploché střeše PV21d</t>
  </si>
  <si>
    <t>17</t>
  </si>
  <si>
    <t>Označovací štítek OS</t>
  </si>
  <si>
    <t>18</t>
  </si>
  <si>
    <t>Ochranná trubka s držáky</t>
  </si>
  <si>
    <t>19</t>
  </si>
  <si>
    <t xml:space="preserve">Podpěra vedení do stěny </t>
  </si>
  <si>
    <t>20</t>
  </si>
  <si>
    <t>Pásek FeZn 30/4</t>
  </si>
  <si>
    <t>21</t>
  </si>
  <si>
    <t>Nový zemnící bod ve složení 3xZT2+15 m, FeZn D=10 mm vč. montáže a úpravy terénu</t>
  </si>
  <si>
    <t>22</t>
  </si>
  <si>
    <t>Výkopové práce</t>
  </si>
  <si>
    <t>23</t>
  </si>
  <si>
    <t>Montáž nového systému, výškové práce</t>
  </si>
  <si>
    <t>hod</t>
  </si>
  <si>
    <t>24</t>
  </si>
  <si>
    <t>Rozebrání a složení zámk.dlažby, úprava podloží</t>
  </si>
  <si>
    <t>25</t>
  </si>
  <si>
    <t>Demontáž části původního sytému</t>
  </si>
  <si>
    <t>26</t>
  </si>
  <si>
    <t>Likvidace odpadu</t>
  </si>
  <si>
    <t>27</t>
  </si>
  <si>
    <t>Doprava, příprava materiálu</t>
  </si>
  <si>
    <t>28</t>
  </si>
  <si>
    <t xml:space="preserve">Revize </t>
  </si>
  <si>
    <t>004111010R</t>
  </si>
  <si>
    <t xml:space="preserve">Průzkumné práce </t>
  </si>
  <si>
    <t>Soubor</t>
  </si>
  <si>
    <t>005121010R</t>
  </si>
  <si>
    <t>Vybudování zařízení staveniště</t>
  </si>
  <si>
    <t>005121020R</t>
  </si>
  <si>
    <t xml:space="preserve">Provoz zařízení staveniště </t>
  </si>
  <si>
    <t>005121030R</t>
  </si>
  <si>
    <t>Odstranění zařízení staveniště</t>
  </si>
  <si>
    <t>005241010R</t>
  </si>
  <si>
    <t xml:space="preserve">Dokumentace skutečného provedení </t>
  </si>
  <si>
    <t/>
  </si>
  <si>
    <t>SUM</t>
  </si>
  <si>
    <t>POPUZIV</t>
  </si>
  <si>
    <t>END</t>
  </si>
  <si>
    <t xml:space="preserve">
NEOCENĚNÝ SOUPIS PRACÍ S VÝKAZEM VÝMĚR</t>
  </si>
  <si>
    <t>Ve všech listech tohoto souboru můžete měnit pouze buňky s tmavě modrým pozadím. 
Jedná se o tyto údaje : 
- údaje o firmě
- jednotkové ceny položek zadané na maximálně dvě desetinná místa
Žádná položka nesmí být oceněna nulovou hodnotou (Sloupec F v záložce Rozpočet Pol, světle modré buňky)</t>
  </si>
  <si>
    <t>střecha vyšší - 2 vrstvy:(413,9-(1,88*4))*2</t>
  </si>
  <si>
    <t>střecha nižší - 2 vrstvy:(71,75+68,3)*2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</si>
</sst>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79998168889431442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2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" fontId="0" fillId="0" borderId="0" xfId="0" applyNumberFormat="1" applyAlignment="1"/>
    <xf numFmtId="3" fontId="0" fillId="0" borderId="26" xfId="0" applyNumberFormat="1" applyBorder="1"/>
    <xf numFmtId="3" fontId="0" fillId="5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29" xfId="0" applyNumberFormat="1" applyBorder="1" applyAlignment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5" fillId="3" borderId="36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7" fillId="5" borderId="10" xfId="0" applyFont="1" applyFill="1" applyBorder="1"/>
    <xf numFmtId="0" fontId="7" fillId="5" borderId="6" xfId="0" applyFont="1" applyFill="1" applyBorder="1"/>
    <xf numFmtId="0" fontId="15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8" xfId="0" applyNumberFormat="1" applyFont="1" applyBorder="1" applyAlignment="1">
      <alignment horizontal="center" vertical="center"/>
    </xf>
    <xf numFmtId="4" fontId="7" fillId="0" borderId="38" xfId="0" applyNumberFormat="1" applyFont="1" applyBorder="1" applyAlignment="1">
      <alignment vertical="center"/>
    </xf>
    <xf numFmtId="4" fontId="7" fillId="5" borderId="38" xfId="0" applyNumberFormat="1" applyFont="1" applyFill="1" applyBorder="1" applyAlignment="1">
      <alignment horizontal="center"/>
    </xf>
    <xf numFmtId="4" fontId="7" fillId="5" borderId="38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" fontId="16" fillId="4" borderId="33" xfId="0" applyNumberFormat="1" applyFont="1" applyFill="1" applyBorder="1" applyAlignment="1" applyProtection="1">
      <alignment vertical="top" shrinkToFit="1"/>
      <protection locked="0"/>
    </xf>
    <xf numFmtId="4" fontId="16" fillId="4" borderId="38" xfId="0" applyNumberFormat="1" applyFont="1" applyFill="1" applyBorder="1" applyAlignment="1" applyProtection="1">
      <alignment vertical="top" shrinkToFit="1"/>
      <protection locked="0"/>
    </xf>
    <xf numFmtId="0" fontId="0" fillId="0" borderId="0" xfId="0" applyProtection="1"/>
    <xf numFmtId="0" fontId="0" fillId="0" borderId="43" xfId="0" applyFont="1" applyBorder="1" applyAlignment="1" applyProtection="1">
      <alignment vertical="center"/>
    </xf>
    <xf numFmtId="49" fontId="0" fillId="0" borderId="39" xfId="0" applyNumberFormat="1" applyBorder="1" applyAlignment="1" applyProtection="1">
      <alignment vertical="center"/>
    </xf>
    <xf numFmtId="0" fontId="0" fillId="0" borderId="44" xfId="0" applyFont="1" applyBorder="1" applyAlignment="1" applyProtection="1">
      <alignment vertical="center"/>
    </xf>
    <xf numFmtId="49" fontId="0" fillId="0" borderId="40" xfId="0" applyNumberFormat="1" applyBorder="1" applyAlignment="1" applyProtection="1">
      <alignment vertical="center"/>
    </xf>
    <xf numFmtId="0" fontId="0" fillId="3" borderId="45" xfId="0" applyFill="1" applyBorder="1" applyProtection="1"/>
    <xf numFmtId="49" fontId="0" fillId="3" borderId="42" xfId="0" applyNumberFormat="1" applyFill="1" applyBorder="1" applyAlignment="1" applyProtection="1"/>
    <xf numFmtId="49" fontId="0" fillId="3" borderId="42" xfId="0" applyNumberFormat="1" applyFill="1" applyBorder="1" applyProtection="1"/>
    <xf numFmtId="0" fontId="0" fillId="3" borderId="42" xfId="0" applyFill="1" applyBorder="1" applyProtection="1"/>
    <xf numFmtId="0" fontId="0" fillId="3" borderId="41" xfId="0" applyFill="1" applyBorder="1" applyProtection="1"/>
    <xf numFmtId="0" fontId="0" fillId="3" borderId="35" xfId="0" applyFill="1" applyBorder="1" applyProtection="1"/>
    <xf numFmtId="49" fontId="0" fillId="3" borderId="35" xfId="0" applyNumberFormat="1" applyFill="1" applyBorder="1" applyProtection="1"/>
    <xf numFmtId="0" fontId="0" fillId="3" borderId="36" xfId="0" applyFill="1" applyBorder="1" applyProtection="1"/>
    <xf numFmtId="0" fontId="0" fillId="3" borderId="49" xfId="0" applyFill="1" applyBorder="1" applyProtection="1"/>
    <xf numFmtId="0" fontId="0" fillId="3" borderId="50" xfId="0" applyFill="1" applyBorder="1" applyAlignment="1" applyProtection="1">
      <alignment wrapText="1"/>
    </xf>
    <xf numFmtId="0" fontId="0" fillId="3" borderId="48" xfId="0" applyFill="1" applyBorder="1" applyAlignment="1" applyProtection="1">
      <alignment wrapText="1"/>
    </xf>
    <xf numFmtId="0" fontId="0" fillId="3" borderId="51" xfId="0" applyFill="1" applyBorder="1" applyAlignment="1" applyProtection="1">
      <alignment vertical="top"/>
    </xf>
    <xf numFmtId="49" fontId="0" fillId="3" borderId="51" xfId="0" applyNumberFormat="1" applyFill="1" applyBorder="1" applyAlignment="1" applyProtection="1">
      <alignment vertical="top"/>
    </xf>
    <xf numFmtId="49" fontId="0" fillId="3" borderId="47" xfId="0" applyNumberFormat="1" applyFill="1" applyBorder="1" applyAlignment="1" applyProtection="1">
      <alignment vertical="top"/>
    </xf>
    <xf numFmtId="0" fontId="0" fillId="3" borderId="52" xfId="0" applyFill="1" applyBorder="1" applyAlignment="1" applyProtection="1">
      <alignment vertical="top"/>
    </xf>
    <xf numFmtId="164" fontId="0" fillId="3" borderId="47" xfId="0" applyNumberFormat="1" applyFill="1" applyBorder="1" applyAlignment="1" applyProtection="1">
      <alignment vertical="top"/>
    </xf>
    <xf numFmtId="4" fontId="0" fillId="3" borderId="47" xfId="0" applyNumberFormat="1" applyFill="1" applyBorder="1" applyAlignment="1" applyProtection="1">
      <alignment vertical="top"/>
    </xf>
    <xf numFmtId="0" fontId="0" fillId="3" borderId="47" xfId="0" applyFill="1" applyBorder="1" applyAlignment="1" applyProtection="1">
      <alignment vertical="top"/>
    </xf>
    <xf numFmtId="0" fontId="16" fillId="0" borderId="26" xfId="0" applyFont="1" applyBorder="1" applyAlignment="1" applyProtection="1">
      <alignment vertical="top"/>
    </xf>
    <xf numFmtId="0" fontId="16" fillId="0" borderId="26" xfId="0" applyNumberFormat="1" applyFont="1" applyBorder="1" applyAlignment="1" applyProtection="1">
      <alignment vertical="top"/>
    </xf>
    <xf numFmtId="0" fontId="16" fillId="0" borderId="33" xfId="0" applyNumberFormat="1" applyFont="1" applyBorder="1" applyAlignment="1" applyProtection="1">
      <alignment horizontal="left" vertical="top" wrapText="1"/>
    </xf>
    <xf numFmtId="0" fontId="16" fillId="0" borderId="34" xfId="0" applyFont="1" applyBorder="1" applyAlignment="1" applyProtection="1">
      <alignment vertical="top" shrinkToFit="1"/>
    </xf>
    <xf numFmtId="164" fontId="16" fillId="0" borderId="33" xfId="0" applyNumberFormat="1" applyFont="1" applyBorder="1" applyAlignment="1" applyProtection="1">
      <alignment vertical="top" shrinkToFit="1"/>
    </xf>
    <xf numFmtId="4" fontId="16" fillId="6" borderId="33" xfId="0" applyNumberFormat="1" applyFont="1" applyFill="1" applyBorder="1" applyAlignment="1" applyProtection="1">
      <alignment vertical="top" shrinkToFit="1"/>
    </xf>
    <xf numFmtId="4" fontId="16" fillId="0" borderId="33" xfId="0" applyNumberFormat="1" applyFont="1" applyBorder="1" applyAlignment="1" applyProtection="1">
      <alignment vertical="top" shrinkToFit="1"/>
    </xf>
    <xf numFmtId="0" fontId="16" fillId="0" borderId="33" xfId="0" applyFont="1" applyBorder="1" applyAlignment="1" applyProtection="1">
      <alignment vertical="top" shrinkToFit="1"/>
    </xf>
    <xf numFmtId="0" fontId="16" fillId="0" borderId="26" xfId="0" applyFont="1" applyBorder="1" applyAlignment="1" applyProtection="1">
      <alignment vertical="top" shrinkToFit="1"/>
    </xf>
    <xf numFmtId="0" fontId="16" fillId="0" borderId="0" xfId="0" applyFont="1" applyProtection="1"/>
    <xf numFmtId="0" fontId="17" fillId="0" borderId="33" xfId="0" quotePrefix="1" applyNumberFormat="1" applyFont="1" applyBorder="1" applyAlignment="1" applyProtection="1">
      <alignment horizontal="left" vertical="top" wrapText="1"/>
    </xf>
    <xf numFmtId="0" fontId="17" fillId="0" borderId="34" xfId="0" applyNumberFormat="1" applyFont="1" applyBorder="1" applyAlignment="1" applyProtection="1">
      <alignment vertical="top" wrapText="1" shrinkToFit="1"/>
    </xf>
    <xf numFmtId="164" fontId="17" fillId="0" borderId="33" xfId="0" applyNumberFormat="1" applyFont="1" applyBorder="1" applyAlignment="1" applyProtection="1">
      <alignment vertical="top" wrapText="1" shrinkToFit="1"/>
    </xf>
    <xf numFmtId="0" fontId="0" fillId="3" borderId="10" xfId="0" applyFill="1" applyBorder="1" applyAlignment="1" applyProtection="1">
      <alignment vertical="top"/>
    </xf>
    <xf numFmtId="0" fontId="0" fillId="3" borderId="10" xfId="0" applyNumberFormat="1" applyFill="1" applyBorder="1" applyAlignment="1" applyProtection="1">
      <alignment vertical="top"/>
    </xf>
    <xf numFmtId="0" fontId="0" fillId="3" borderId="38" xfId="0" applyNumberFormat="1" applyFill="1" applyBorder="1" applyAlignment="1" applyProtection="1">
      <alignment horizontal="left" vertical="top" wrapText="1"/>
    </xf>
    <xf numFmtId="0" fontId="0" fillId="3" borderId="37" xfId="0" applyFill="1" applyBorder="1" applyAlignment="1" applyProtection="1">
      <alignment vertical="top" shrinkToFit="1"/>
    </xf>
    <xf numFmtId="164" fontId="0" fillId="3" borderId="38" xfId="0" applyNumberFormat="1" applyFill="1" applyBorder="1" applyAlignment="1" applyProtection="1">
      <alignment vertical="top" shrinkToFit="1"/>
    </xf>
    <xf numFmtId="4" fontId="0" fillId="3" borderId="38" xfId="0" applyNumberFormat="1" applyFill="1" applyBorder="1" applyAlignment="1" applyProtection="1">
      <alignment vertical="top" shrinkToFit="1"/>
    </xf>
    <xf numFmtId="0" fontId="0" fillId="3" borderId="38" xfId="0" applyFill="1" applyBorder="1" applyAlignment="1" applyProtection="1">
      <alignment vertical="top" shrinkToFit="1"/>
    </xf>
    <xf numFmtId="0" fontId="0" fillId="3" borderId="10" xfId="0" applyFill="1" applyBorder="1" applyAlignment="1" applyProtection="1">
      <alignment vertical="top" shrinkToFit="1"/>
    </xf>
    <xf numFmtId="0" fontId="16" fillId="0" borderId="10" xfId="0" applyFont="1" applyBorder="1" applyAlignment="1" applyProtection="1">
      <alignment vertical="top"/>
    </xf>
    <xf numFmtId="0" fontId="16" fillId="0" borderId="10" xfId="0" applyNumberFormat="1" applyFont="1" applyBorder="1" applyAlignment="1" applyProtection="1">
      <alignment vertical="top"/>
    </xf>
    <xf numFmtId="0" fontId="16" fillId="0" borderId="38" xfId="0" applyNumberFormat="1" applyFont="1" applyBorder="1" applyAlignment="1" applyProtection="1">
      <alignment horizontal="left" vertical="top" wrapText="1"/>
    </xf>
    <xf numFmtId="0" fontId="16" fillId="0" borderId="37" xfId="0" applyFont="1" applyBorder="1" applyAlignment="1" applyProtection="1">
      <alignment vertical="top" shrinkToFit="1"/>
    </xf>
    <xf numFmtId="164" fontId="16" fillId="0" borderId="38" xfId="0" applyNumberFormat="1" applyFont="1" applyBorder="1" applyAlignment="1" applyProtection="1">
      <alignment vertical="top" shrinkToFit="1"/>
    </xf>
    <xf numFmtId="4" fontId="16" fillId="6" borderId="38" xfId="0" applyNumberFormat="1" applyFont="1" applyFill="1" applyBorder="1" applyAlignment="1" applyProtection="1">
      <alignment vertical="top" shrinkToFit="1"/>
    </xf>
    <xf numFmtId="4" fontId="16" fillId="0" borderId="38" xfId="0" applyNumberFormat="1" applyFont="1" applyBorder="1" applyAlignment="1" applyProtection="1">
      <alignment vertical="top" shrinkToFit="1"/>
    </xf>
    <xf numFmtId="0" fontId="16" fillId="0" borderId="38" xfId="0" applyFont="1" applyBorder="1" applyAlignment="1" applyProtection="1">
      <alignment vertical="top" shrinkToFit="1"/>
    </xf>
    <xf numFmtId="0" fontId="16" fillId="0" borderId="10" xfId="0" applyFont="1" applyBorder="1" applyAlignment="1" applyProtection="1">
      <alignment vertical="top" shrinkToFit="1"/>
    </xf>
    <xf numFmtId="0" fontId="0" fillId="0" borderId="0" xfId="0" applyAlignment="1" applyProtection="1">
      <alignment vertical="top"/>
    </xf>
    <xf numFmtId="49" fontId="0" fillId="0" borderId="0" xfId="0" applyNumberFormat="1" applyAlignment="1" applyProtection="1">
      <alignment vertical="top"/>
    </xf>
    <xf numFmtId="49" fontId="0" fillId="0" borderId="0" xfId="0" applyNumberFormat="1" applyAlignment="1" applyProtection="1">
      <alignment horizontal="left" vertical="top" wrapText="1"/>
    </xf>
    <xf numFmtId="0" fontId="8" fillId="3" borderId="15" xfId="0" applyFont="1" applyFill="1" applyBorder="1" applyAlignment="1" applyProtection="1">
      <alignment vertical="top"/>
    </xf>
    <xf numFmtId="49" fontId="8" fillId="3" borderId="12" xfId="0" applyNumberFormat="1" applyFont="1" applyFill="1" applyBorder="1" applyAlignment="1" applyProtection="1">
      <alignment vertical="top"/>
    </xf>
    <xf numFmtId="49" fontId="8" fillId="3" borderId="12" xfId="0" applyNumberFormat="1" applyFont="1" applyFill="1" applyBorder="1" applyAlignment="1" applyProtection="1">
      <alignment horizontal="left" vertical="top" wrapText="1"/>
    </xf>
    <xf numFmtId="0" fontId="8" fillId="3" borderId="12" xfId="0" applyFont="1" applyFill="1" applyBorder="1" applyAlignment="1" applyProtection="1">
      <alignment vertical="top"/>
    </xf>
    <xf numFmtId="4" fontId="8" fillId="3" borderId="22" xfId="0" applyNumberFormat="1" applyFont="1" applyFill="1" applyBorder="1" applyAlignment="1" applyProtection="1">
      <alignment vertical="top"/>
    </xf>
    <xf numFmtId="49" fontId="0" fillId="0" borderId="0" xfId="0" applyNumberFormat="1" applyProtection="1"/>
    <xf numFmtId="49" fontId="0" fillId="0" borderId="0" xfId="0" applyNumberFormat="1" applyAlignment="1" applyProtection="1">
      <alignment horizontal="left" wrapText="1"/>
    </xf>
    <xf numFmtId="0" fontId="8" fillId="0" borderId="0" xfId="0" applyFont="1" applyProtection="1"/>
    <xf numFmtId="0" fontId="3" fillId="2" borderId="0" xfId="0" applyFont="1" applyFill="1" applyAlignment="1" applyProtection="1">
      <alignment horizontal="left" vertical="top" wrapText="1"/>
    </xf>
    <xf numFmtId="4" fontId="7" fillId="5" borderId="38" xfId="0" applyNumberFormat="1" applyFont="1" applyFill="1" applyBorder="1" applyAlignment="1"/>
    <xf numFmtId="4" fontId="7" fillId="0" borderId="33" xfId="0" applyNumberFormat="1" applyFont="1" applyBorder="1" applyAlignment="1">
      <alignment vertical="center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Border="1" applyAlignment="1">
      <alignment vertical="center" wrapText="1"/>
    </xf>
    <xf numFmtId="4" fontId="7" fillId="0" borderId="38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0" fontId="15" fillId="3" borderId="35" xfId="0" applyFont="1" applyFill="1" applyBorder="1" applyAlignment="1">
      <alignment horizontal="center" vertical="center" wrapText="1"/>
    </xf>
    <xf numFmtId="4" fontId="7" fillId="0" borderId="35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Font="1" applyBorder="1" applyAlignment="1">
      <alignment horizontal="right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22" xfId="0" applyNumberFormat="1" applyFont="1" applyBorder="1" applyAlignment="1">
      <alignment horizontal="right" vertical="center" indent="1"/>
    </xf>
    <xf numFmtId="2" fontId="12" fillId="3" borderId="7" xfId="0" applyNumberFormat="1" applyFont="1" applyFill="1" applyBorder="1" applyAlignment="1">
      <alignment horizontal="right" vertical="center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8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16" fillId="4" borderId="0" xfId="0" applyNumberFormat="1" applyFont="1" applyFill="1" applyBorder="1" applyAlignment="1" applyProtection="1">
      <alignment horizontal="center" vertical="top" shrinkToFit="1"/>
      <protection locked="0"/>
    </xf>
    <xf numFmtId="0" fontId="6" fillId="0" borderId="0" xfId="0" applyFont="1" applyAlignment="1" applyProtection="1">
      <alignment horizontal="center" wrapText="1"/>
    </xf>
    <xf numFmtId="0" fontId="6" fillId="0" borderId="0" xfId="0" applyFont="1" applyAlignment="1" applyProtection="1">
      <alignment horizontal="center"/>
    </xf>
    <xf numFmtId="49" fontId="0" fillId="0" borderId="6" xfId="0" applyNumberFormat="1" applyBorder="1" applyAlignment="1" applyProtection="1">
      <alignment vertical="center"/>
    </xf>
    <xf numFmtId="0" fontId="0" fillId="0" borderId="6" xfId="0" applyBorder="1" applyAlignment="1" applyProtection="1">
      <alignment vertical="center"/>
    </xf>
    <xf numFmtId="0" fontId="0" fillId="0" borderId="37" xfId="0" applyBorder="1" applyAlignment="1" applyProtection="1">
      <alignment vertical="center"/>
    </xf>
    <xf numFmtId="49" fontId="0" fillId="0" borderId="40" xfId="0" applyNumberFormat="1" applyBorder="1" applyAlignment="1" applyProtection="1">
      <alignment vertical="center"/>
    </xf>
    <xf numFmtId="0" fontId="0" fillId="0" borderId="40" xfId="0" applyBorder="1" applyAlignment="1" applyProtection="1">
      <alignment vertical="center"/>
    </xf>
    <xf numFmtId="0" fontId="0" fillId="0" borderId="46" xfId="0" applyBorder="1" applyAlignment="1" applyProtection="1">
      <alignment vertical="center"/>
    </xf>
    <xf numFmtId="0" fontId="0" fillId="0" borderId="0" xfId="0" applyAlignment="1" applyProtection="1">
      <alignment vertical="top"/>
    </xf>
    <xf numFmtId="0" fontId="0" fillId="0" borderId="0" xfId="0" applyAlignment="1" applyProtection="1">
      <alignment horizontal="left" vertical="top" wrapText="1"/>
    </xf>
    <xf numFmtId="49" fontId="0" fillId="0" borderId="47" xfId="0" applyNumberFormat="1" applyBorder="1" applyAlignment="1" applyProtection="1">
      <alignment horizontal="left"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vitel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3" sqref="A3"/>
    </sheetView>
  </sheetViews>
  <sheetFormatPr defaultColWidth="9.109375" defaultRowHeight="13.2" x14ac:dyDescent="0.25"/>
  <cols>
    <col min="1" max="16384" width="9.109375" style="144"/>
  </cols>
  <sheetData>
    <row r="1" spans="1:7" x14ac:dyDescent="0.25">
      <c r="A1" s="207" t="s">
        <v>38</v>
      </c>
    </row>
    <row r="2" spans="1:7" ht="93" customHeight="1" x14ac:dyDescent="0.25">
      <c r="A2" s="208" t="s">
        <v>312</v>
      </c>
      <c r="B2" s="208"/>
      <c r="C2" s="208"/>
      <c r="D2" s="208"/>
      <c r="E2" s="208"/>
      <c r="F2" s="208"/>
      <c r="G2" s="208"/>
    </row>
  </sheetData>
  <sheetProtection algorithmName="SHA-512" hashValue="tR/mxIBDfMR0luF3lRTBPAxSQ5R7po0iXt8fLSjQcx7BMuWEs11FU+e0RWxHvs0eglf+mNf+B+I1hScx4LGrwQ==" saltValue="VTfng+StQvEdLdTSL19Smw==" spinCount="100000" sheet="1" objects="1" scenarios="1" selectLockedCells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4"/>
  <sheetViews>
    <sheetView showGridLines="0" topLeftCell="B24" zoomScaleNormal="100" zoomScaleSheetLayoutView="75" workbookViewId="0">
      <selection activeCell="D13" sqref="D13:G13"/>
    </sheetView>
  </sheetViews>
  <sheetFormatPr defaultColWidth="9" defaultRowHeight="13.2" x14ac:dyDescent="0.25"/>
  <cols>
    <col min="1" max="1" width="8.44140625" hidden="1" customWidth="1"/>
    <col min="2" max="2" width="9.109375" customWidth="1"/>
    <col min="3" max="3" width="7.44140625" customWidth="1"/>
    <col min="4" max="4" width="13.44140625" customWidth="1"/>
    <col min="5" max="5" width="12.109375" customWidth="1"/>
    <col min="6" max="6" width="11.44140625" customWidth="1"/>
    <col min="7" max="7" width="12.6640625" style="1" customWidth="1"/>
    <col min="8" max="8" width="12.6640625" customWidth="1"/>
    <col min="9" max="9" width="12.6640625" style="1" customWidth="1"/>
    <col min="10" max="10" width="6.6640625" style="1" customWidth="1"/>
    <col min="11" max="11" width="4.33203125" customWidth="1"/>
    <col min="12" max="15" width="10.6640625" customWidth="1"/>
  </cols>
  <sheetData>
    <row r="1" spans="1:15" ht="33.75" customHeight="1" x14ac:dyDescent="0.25">
      <c r="A1" s="73" t="s">
        <v>36</v>
      </c>
      <c r="B1" s="240" t="s">
        <v>311</v>
      </c>
      <c r="C1" s="241"/>
      <c r="D1" s="241"/>
      <c r="E1" s="241"/>
      <c r="F1" s="241"/>
      <c r="G1" s="241"/>
      <c r="H1" s="241"/>
      <c r="I1" s="241"/>
      <c r="J1" s="242"/>
    </row>
    <row r="2" spans="1:15" ht="23.25" customHeight="1" x14ac:dyDescent="0.25">
      <c r="A2" s="4"/>
      <c r="B2" s="81" t="s">
        <v>39</v>
      </c>
      <c r="C2" s="82"/>
      <c r="D2" s="225" t="s">
        <v>44</v>
      </c>
      <c r="E2" s="226"/>
      <c r="F2" s="226"/>
      <c r="G2" s="226"/>
      <c r="H2" s="226"/>
      <c r="I2" s="226"/>
      <c r="J2" s="227"/>
      <c r="O2" s="2"/>
    </row>
    <row r="3" spans="1:15" ht="23.25" hidden="1" customHeight="1" x14ac:dyDescent="0.25">
      <c r="A3" s="4"/>
      <c r="B3" s="83" t="s">
        <v>41</v>
      </c>
      <c r="C3" s="84"/>
      <c r="D3" s="253"/>
      <c r="E3" s="254"/>
      <c r="F3" s="254"/>
      <c r="G3" s="254"/>
      <c r="H3" s="254"/>
      <c r="I3" s="254"/>
      <c r="J3" s="255"/>
    </row>
    <row r="4" spans="1:15" ht="23.25" hidden="1" customHeight="1" x14ac:dyDescent="0.25">
      <c r="A4" s="4"/>
      <c r="B4" s="85" t="s">
        <v>42</v>
      </c>
      <c r="C4" s="86"/>
      <c r="D4" s="87"/>
      <c r="E4" s="87"/>
      <c r="F4" s="88"/>
      <c r="G4" s="89"/>
      <c r="H4" s="88"/>
      <c r="I4" s="89"/>
      <c r="J4" s="90"/>
    </row>
    <row r="5" spans="1:15" ht="24" customHeight="1" x14ac:dyDescent="0.25">
      <c r="A5" s="4"/>
      <c r="B5" s="47" t="s">
        <v>21</v>
      </c>
      <c r="C5" s="5"/>
      <c r="D5" s="91" t="s">
        <v>45</v>
      </c>
      <c r="E5" s="26"/>
      <c r="F5" s="26"/>
      <c r="G5" s="26"/>
      <c r="H5" s="28" t="s">
        <v>33</v>
      </c>
      <c r="I5" s="91" t="s">
        <v>49</v>
      </c>
      <c r="J5" s="11"/>
    </row>
    <row r="6" spans="1:15" ht="15.75" customHeight="1" x14ac:dyDescent="0.25">
      <c r="A6" s="4"/>
      <c r="B6" s="41"/>
      <c r="C6" s="26"/>
      <c r="D6" s="91" t="s">
        <v>46</v>
      </c>
      <c r="E6" s="26"/>
      <c r="F6" s="26"/>
      <c r="G6" s="26"/>
      <c r="H6" s="28" t="s">
        <v>34</v>
      </c>
      <c r="I6" s="91" t="s">
        <v>50</v>
      </c>
      <c r="J6" s="11"/>
    </row>
    <row r="7" spans="1:15" ht="15.75" customHeight="1" x14ac:dyDescent="0.25">
      <c r="A7" s="4"/>
      <c r="B7" s="42"/>
      <c r="C7" s="92" t="s">
        <v>48</v>
      </c>
      <c r="D7" s="80" t="s">
        <v>47</v>
      </c>
      <c r="E7" s="34"/>
      <c r="F7" s="34"/>
      <c r="G7" s="34"/>
      <c r="H7" s="36"/>
      <c r="I7" s="34"/>
      <c r="J7" s="51"/>
    </row>
    <row r="8" spans="1:15" ht="24" hidden="1" customHeight="1" x14ac:dyDescent="0.25">
      <c r="A8" s="4"/>
      <c r="B8" s="47" t="s">
        <v>19</v>
      </c>
      <c r="C8" s="5"/>
      <c r="D8" s="35"/>
      <c r="E8" s="5"/>
      <c r="F8" s="5"/>
      <c r="G8" s="45"/>
      <c r="H8" s="28" t="s">
        <v>33</v>
      </c>
      <c r="I8" s="33"/>
      <c r="J8" s="11"/>
    </row>
    <row r="9" spans="1:15" ht="15.75" hidden="1" customHeight="1" x14ac:dyDescent="0.25">
      <c r="A9" s="4"/>
      <c r="B9" s="4"/>
      <c r="C9" s="5"/>
      <c r="D9" s="35"/>
      <c r="E9" s="5"/>
      <c r="F9" s="5"/>
      <c r="G9" s="45"/>
      <c r="H9" s="28" t="s">
        <v>34</v>
      </c>
      <c r="I9" s="33"/>
      <c r="J9" s="11"/>
    </row>
    <row r="10" spans="1:15" ht="15.75" hidden="1" customHeight="1" x14ac:dyDescent="0.25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 x14ac:dyDescent="0.25">
      <c r="A11" s="4"/>
      <c r="B11" s="47" t="s">
        <v>18</v>
      </c>
      <c r="C11" s="5"/>
      <c r="D11" s="232"/>
      <c r="E11" s="232"/>
      <c r="F11" s="232"/>
      <c r="G11" s="232"/>
      <c r="H11" s="28" t="s">
        <v>33</v>
      </c>
      <c r="I11" s="94"/>
      <c r="J11" s="11"/>
    </row>
    <row r="12" spans="1:15" ht="15.75" customHeight="1" x14ac:dyDescent="0.25">
      <c r="A12" s="4"/>
      <c r="B12" s="41"/>
      <c r="C12" s="26"/>
      <c r="D12" s="251"/>
      <c r="E12" s="251"/>
      <c r="F12" s="251"/>
      <c r="G12" s="251"/>
      <c r="H12" s="28" t="s">
        <v>34</v>
      </c>
      <c r="I12" s="94"/>
      <c r="J12" s="11"/>
    </row>
    <row r="13" spans="1:15" ht="15.75" customHeight="1" x14ac:dyDescent="0.25">
      <c r="A13" s="4"/>
      <c r="B13" s="42"/>
      <c r="C13" s="93"/>
      <c r="D13" s="252"/>
      <c r="E13" s="252"/>
      <c r="F13" s="252"/>
      <c r="G13" s="252"/>
      <c r="H13" s="29"/>
      <c r="I13" s="34"/>
      <c r="J13" s="51"/>
    </row>
    <row r="14" spans="1:15" ht="24" hidden="1" customHeight="1" x14ac:dyDescent="0.25">
      <c r="A14" s="4"/>
      <c r="B14" s="66" t="s">
        <v>20</v>
      </c>
      <c r="C14" s="67"/>
      <c r="D14" s="68" t="s">
        <v>43</v>
      </c>
      <c r="E14" s="69"/>
      <c r="F14" s="69"/>
      <c r="G14" s="69"/>
      <c r="H14" s="70"/>
      <c r="I14" s="69"/>
      <c r="J14" s="71"/>
    </row>
    <row r="15" spans="1:15" ht="32.25" customHeight="1" x14ac:dyDescent="0.25">
      <c r="A15" s="4"/>
      <c r="B15" s="52" t="s">
        <v>31</v>
      </c>
      <c r="C15" s="72"/>
      <c r="D15" s="53"/>
      <c r="E15" s="231" t="s">
        <v>29</v>
      </c>
      <c r="F15" s="231"/>
      <c r="G15" s="249" t="s">
        <v>30</v>
      </c>
      <c r="H15" s="249"/>
      <c r="I15" s="249" t="s">
        <v>28</v>
      </c>
      <c r="J15" s="250"/>
    </row>
    <row r="16" spans="1:15" ht="23.25" customHeight="1" x14ac:dyDescent="0.25">
      <c r="A16" s="140" t="s">
        <v>23</v>
      </c>
      <c r="B16" s="141" t="s">
        <v>23</v>
      </c>
      <c r="C16" s="58"/>
      <c r="D16" s="59"/>
      <c r="E16" s="228">
        <f>SUMIF(F47:F60,A16,G47:G60)+SUMIF(F47:F60,"PSU",G47:G60)</f>
        <v>0</v>
      </c>
      <c r="F16" s="229"/>
      <c r="G16" s="228">
        <f>SUMIF(F47:F60,A16,H47:H60)+SUMIF(F47:F60,"PSU",H47:H60)</f>
        <v>0</v>
      </c>
      <c r="H16" s="229"/>
      <c r="I16" s="228">
        <f>SUMIF(F47:F60,A16,I47:I60)+SUMIF(F47:F60,"PSU",I47:I60)</f>
        <v>0</v>
      </c>
      <c r="J16" s="230"/>
    </row>
    <row r="17" spans="1:10" ht="23.25" customHeight="1" x14ac:dyDescent="0.25">
      <c r="A17" s="140" t="s">
        <v>24</v>
      </c>
      <c r="B17" s="141" t="s">
        <v>24</v>
      </c>
      <c r="C17" s="58"/>
      <c r="D17" s="59"/>
      <c r="E17" s="228">
        <f>SUMIF(F47:F60,A17,G47:G60)</f>
        <v>0</v>
      </c>
      <c r="F17" s="229"/>
      <c r="G17" s="228">
        <f>SUMIF(F47:F60,A17,H47:H60)</f>
        <v>0</v>
      </c>
      <c r="H17" s="229"/>
      <c r="I17" s="228">
        <f>SUMIF(F47:F60,A17,I47:I60)</f>
        <v>0</v>
      </c>
      <c r="J17" s="230"/>
    </row>
    <row r="18" spans="1:10" ht="23.25" customHeight="1" x14ac:dyDescent="0.25">
      <c r="A18" s="140" t="s">
        <v>25</v>
      </c>
      <c r="B18" s="141" t="s">
        <v>25</v>
      </c>
      <c r="C18" s="58"/>
      <c r="D18" s="59"/>
      <c r="E18" s="228">
        <f>SUMIF(F47:F60,A18,G47:G60)</f>
        <v>0</v>
      </c>
      <c r="F18" s="229"/>
      <c r="G18" s="228">
        <f>SUMIF(F47:F60,A18,H47:H60)</f>
        <v>0</v>
      </c>
      <c r="H18" s="229"/>
      <c r="I18" s="228">
        <f>SUMIF(F47:F60,A18,I47:I60)</f>
        <v>0</v>
      </c>
      <c r="J18" s="230"/>
    </row>
    <row r="19" spans="1:10" ht="23.25" customHeight="1" x14ac:dyDescent="0.25">
      <c r="A19" s="140" t="s">
        <v>82</v>
      </c>
      <c r="B19" s="141" t="s">
        <v>26</v>
      </c>
      <c r="C19" s="58"/>
      <c r="D19" s="59"/>
      <c r="E19" s="228">
        <f>SUMIF(F47:F60,A19,G47:G60)</f>
        <v>0</v>
      </c>
      <c r="F19" s="229"/>
      <c r="G19" s="228">
        <f>SUMIF(F47:F60,A19,H47:H60)</f>
        <v>0</v>
      </c>
      <c r="H19" s="229"/>
      <c r="I19" s="228">
        <f>SUMIF(F47:F60,A19,I47:I60)</f>
        <v>0</v>
      </c>
      <c r="J19" s="230"/>
    </row>
    <row r="20" spans="1:10" ht="23.25" customHeight="1" x14ac:dyDescent="0.25">
      <c r="A20" s="140" t="s">
        <v>83</v>
      </c>
      <c r="B20" s="141" t="s">
        <v>27</v>
      </c>
      <c r="C20" s="58"/>
      <c r="D20" s="59"/>
      <c r="E20" s="228">
        <f>SUMIF(F47:F60,A20,G47:G60)</f>
        <v>0</v>
      </c>
      <c r="F20" s="229"/>
      <c r="G20" s="228">
        <f>SUMIF(F47:F60,A20,H47:H60)</f>
        <v>0</v>
      </c>
      <c r="H20" s="229"/>
      <c r="I20" s="228">
        <f>SUMIF(F47:F60,A20,I47:I60)</f>
        <v>0</v>
      </c>
      <c r="J20" s="230"/>
    </row>
    <row r="21" spans="1:10" ht="23.25" customHeight="1" x14ac:dyDescent="0.25">
      <c r="A21" s="4"/>
      <c r="B21" s="74" t="s">
        <v>28</v>
      </c>
      <c r="C21" s="75"/>
      <c r="D21" s="76"/>
      <c r="E21" s="238">
        <f>SUM(E16:F20)</f>
        <v>0</v>
      </c>
      <c r="F21" s="247"/>
      <c r="G21" s="238">
        <f>SUM(G16:H20)</f>
        <v>0</v>
      </c>
      <c r="H21" s="247"/>
      <c r="I21" s="238">
        <f>SUM(I16:J20)</f>
        <v>0</v>
      </c>
      <c r="J21" s="239"/>
    </row>
    <row r="22" spans="1:10" ht="33" customHeight="1" x14ac:dyDescent="0.25">
      <c r="A22" s="4"/>
      <c r="B22" s="65" t="s">
        <v>32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5">
      <c r="A23" s="4"/>
      <c r="B23" s="57" t="s">
        <v>11</v>
      </c>
      <c r="C23" s="58"/>
      <c r="D23" s="59"/>
      <c r="E23" s="60">
        <v>15</v>
      </c>
      <c r="F23" s="61" t="s">
        <v>0</v>
      </c>
      <c r="G23" s="236">
        <f>ZakladDPHSniVypocet</f>
        <v>0</v>
      </c>
      <c r="H23" s="237"/>
      <c r="I23" s="237"/>
      <c r="J23" s="62" t="str">
        <f t="shared" ref="J23:J28" si="0">Mena</f>
        <v>CZK</v>
      </c>
    </row>
    <row r="24" spans="1:10" ht="23.25" customHeight="1" x14ac:dyDescent="0.25">
      <c r="A24" s="4"/>
      <c r="B24" s="57" t="s">
        <v>12</v>
      </c>
      <c r="C24" s="58"/>
      <c r="D24" s="59"/>
      <c r="E24" s="60">
        <f>SazbaDPH1</f>
        <v>15</v>
      </c>
      <c r="F24" s="61" t="s">
        <v>0</v>
      </c>
      <c r="G24" s="234">
        <f>ZakladDPHSni*SazbaDPH1/100</f>
        <v>0</v>
      </c>
      <c r="H24" s="235"/>
      <c r="I24" s="235"/>
      <c r="J24" s="62" t="str">
        <f t="shared" si="0"/>
        <v>CZK</v>
      </c>
    </row>
    <row r="25" spans="1:10" ht="23.25" customHeight="1" x14ac:dyDescent="0.25">
      <c r="A25" s="4"/>
      <c r="B25" s="57" t="s">
        <v>13</v>
      </c>
      <c r="C25" s="58"/>
      <c r="D25" s="59"/>
      <c r="E25" s="60">
        <v>21</v>
      </c>
      <c r="F25" s="61" t="s">
        <v>0</v>
      </c>
      <c r="G25" s="236">
        <f>ZakladDPHZaklVypocet</f>
        <v>0</v>
      </c>
      <c r="H25" s="237"/>
      <c r="I25" s="237"/>
      <c r="J25" s="62" t="str">
        <f t="shared" si="0"/>
        <v>CZK</v>
      </c>
    </row>
    <row r="26" spans="1:10" ht="23.25" customHeight="1" x14ac:dyDescent="0.25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243">
        <f>ZakladDPHZakl*SazbaDPH2/100</f>
        <v>0</v>
      </c>
      <c r="H26" s="244"/>
      <c r="I26" s="244"/>
      <c r="J26" s="56" t="str">
        <f t="shared" si="0"/>
        <v>CZK</v>
      </c>
    </row>
    <row r="27" spans="1:10" ht="23.25" customHeight="1" thickBot="1" x14ac:dyDescent="0.3">
      <c r="A27" s="4"/>
      <c r="B27" s="48" t="s">
        <v>4</v>
      </c>
      <c r="C27" s="20"/>
      <c r="D27" s="23"/>
      <c r="E27" s="20"/>
      <c r="F27" s="21"/>
      <c r="G27" s="245">
        <f>0</f>
        <v>0</v>
      </c>
      <c r="H27" s="245"/>
      <c r="I27" s="245"/>
      <c r="J27" s="63" t="str">
        <f t="shared" si="0"/>
        <v>CZK</v>
      </c>
    </row>
    <row r="28" spans="1:10" ht="27.75" hidden="1" customHeight="1" thickBot="1" x14ac:dyDescent="0.3">
      <c r="A28" s="4"/>
      <c r="B28" s="112" t="s">
        <v>22</v>
      </c>
      <c r="C28" s="113"/>
      <c r="D28" s="113"/>
      <c r="E28" s="114"/>
      <c r="F28" s="115"/>
      <c r="G28" s="248">
        <f>ZakladDPHSniVypocet+ZakladDPHZaklVypocet</f>
        <v>0</v>
      </c>
      <c r="H28" s="248"/>
      <c r="I28" s="248"/>
      <c r="J28" s="116" t="str">
        <f t="shared" si="0"/>
        <v>CZK</v>
      </c>
    </row>
    <row r="29" spans="1:10" ht="27.75" customHeight="1" thickBot="1" x14ac:dyDescent="0.3">
      <c r="A29" s="4"/>
      <c r="B29" s="112" t="s">
        <v>35</v>
      </c>
      <c r="C29" s="117"/>
      <c r="D29" s="117"/>
      <c r="E29" s="117"/>
      <c r="F29" s="117"/>
      <c r="G29" s="246">
        <f>ZakladDPHSni+DPHSni+ZakladDPHZakl+DPHZakl+Zaokrouhleni</f>
        <v>0</v>
      </c>
      <c r="H29" s="246"/>
      <c r="I29" s="246"/>
      <c r="J29" s="118" t="s">
        <v>53</v>
      </c>
    </row>
    <row r="30" spans="1:10" ht="12.75" customHeight="1" x14ac:dyDescent="0.25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 x14ac:dyDescent="0.25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 x14ac:dyDescent="0.25">
      <c r="A32" s="4"/>
      <c r="B32" s="24"/>
      <c r="C32" s="19" t="s">
        <v>10</v>
      </c>
      <c r="D32" s="39"/>
      <c r="E32" s="39"/>
      <c r="F32" s="19" t="s">
        <v>9</v>
      </c>
      <c r="G32" s="39"/>
      <c r="H32" s="40">
        <f ca="1">TODAY()</f>
        <v>45005</v>
      </c>
      <c r="I32" s="39"/>
      <c r="J32" s="12"/>
    </row>
    <row r="33" spans="1:10" ht="47.25" customHeight="1" x14ac:dyDescent="0.25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10" s="37" customFormat="1" ht="18.75" customHeight="1" x14ac:dyDescent="0.25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10" ht="12.75" customHeight="1" x14ac:dyDescent="0.25">
      <c r="A35" s="4"/>
      <c r="B35" s="4"/>
      <c r="C35" s="5"/>
      <c r="D35" s="233" t="s">
        <v>2</v>
      </c>
      <c r="E35" s="233"/>
      <c r="F35" s="5"/>
      <c r="G35" s="45"/>
      <c r="H35" s="13" t="s">
        <v>3</v>
      </c>
      <c r="I35" s="45"/>
      <c r="J35" s="12"/>
    </row>
    <row r="36" spans="1:10" ht="13.5" customHeight="1" thickBot="1" x14ac:dyDescent="0.3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3">
      <c r="B37" s="77" t="s">
        <v>15</v>
      </c>
      <c r="C37" s="3"/>
      <c r="D37" s="3"/>
      <c r="E37" s="3"/>
      <c r="F37" s="104"/>
      <c r="G37" s="104"/>
      <c r="H37" s="104"/>
      <c r="I37" s="104"/>
      <c r="J37" s="3"/>
    </row>
    <row r="38" spans="1:10" ht="25.5" hidden="1" customHeight="1" x14ac:dyDescent="0.25">
      <c r="A38" s="96" t="s">
        <v>37</v>
      </c>
      <c r="B38" s="98" t="s">
        <v>16</v>
      </c>
      <c r="C38" s="99" t="s">
        <v>5</v>
      </c>
      <c r="D38" s="100"/>
      <c r="E38" s="100"/>
      <c r="F38" s="105" t="str">
        <f>B23</f>
        <v>Základ pro sníženou DPH</v>
      </c>
      <c r="G38" s="105" t="str">
        <f>B25</f>
        <v>Základ pro základní DPH</v>
      </c>
      <c r="H38" s="106" t="s">
        <v>17</v>
      </c>
      <c r="I38" s="106" t="s">
        <v>1</v>
      </c>
      <c r="J38" s="101" t="s">
        <v>0</v>
      </c>
    </row>
    <row r="39" spans="1:10" ht="25.5" hidden="1" customHeight="1" x14ac:dyDescent="0.25">
      <c r="A39" s="96">
        <v>1</v>
      </c>
      <c r="B39" s="102" t="s">
        <v>51</v>
      </c>
      <c r="C39" s="216" t="s">
        <v>44</v>
      </c>
      <c r="D39" s="217"/>
      <c r="E39" s="217"/>
      <c r="F39" s="107">
        <f>'Rozpočet Pol'!AC144</f>
        <v>0</v>
      </c>
      <c r="G39" s="108">
        <f>'Rozpočet Pol'!AD144</f>
        <v>0</v>
      </c>
      <c r="H39" s="109">
        <f>(F39*SazbaDPH1/100)+(G39*SazbaDPH2/100)</f>
        <v>0</v>
      </c>
      <c r="I39" s="109">
        <f>F39+G39+H39</f>
        <v>0</v>
      </c>
      <c r="J39" s="103" t="str">
        <f>IF(CenaCelkemVypocet=0,"",I39/CenaCelkemVypocet*100)</f>
        <v/>
      </c>
    </row>
    <row r="40" spans="1:10" ht="25.5" hidden="1" customHeight="1" x14ac:dyDescent="0.25">
      <c r="A40" s="96"/>
      <c r="B40" s="218" t="s">
        <v>52</v>
      </c>
      <c r="C40" s="219"/>
      <c r="D40" s="219"/>
      <c r="E40" s="220"/>
      <c r="F40" s="110">
        <f>SUMIF(A39:A39,"=1",F39:F39)</f>
        <v>0</v>
      </c>
      <c r="G40" s="111">
        <f>SUMIF(A39:A39,"=1",G39:G39)</f>
        <v>0</v>
      </c>
      <c r="H40" s="111">
        <f>SUMIF(A39:A39,"=1",H39:H39)</f>
        <v>0</v>
      </c>
      <c r="I40" s="111">
        <f>SUMIF(A39:A39,"=1",I39:I39)</f>
        <v>0</v>
      </c>
      <c r="J40" s="97">
        <f>SUMIF(A39:A39,"=1",J39:J39)</f>
        <v>0</v>
      </c>
    </row>
    <row r="44" spans="1:10" ht="15.6" x14ac:dyDescent="0.3">
      <c r="B44" s="119" t="s">
        <v>54</v>
      </c>
    </row>
    <row r="46" spans="1:10" ht="25.5" customHeight="1" x14ac:dyDescent="0.25">
      <c r="A46" s="120"/>
      <c r="B46" s="124" t="s">
        <v>16</v>
      </c>
      <c r="C46" s="124" t="s">
        <v>5</v>
      </c>
      <c r="D46" s="125"/>
      <c r="E46" s="125"/>
      <c r="F46" s="128" t="s">
        <v>55</v>
      </c>
      <c r="G46" s="128" t="s">
        <v>29</v>
      </c>
      <c r="H46" s="128" t="s">
        <v>30</v>
      </c>
      <c r="I46" s="221" t="s">
        <v>28</v>
      </c>
      <c r="J46" s="221"/>
    </row>
    <row r="47" spans="1:10" ht="25.5" customHeight="1" x14ac:dyDescent="0.25">
      <c r="A47" s="121"/>
      <c r="B47" s="129" t="s">
        <v>56</v>
      </c>
      <c r="C47" s="223" t="s">
        <v>57</v>
      </c>
      <c r="D47" s="224"/>
      <c r="E47" s="224"/>
      <c r="F47" s="131" t="s">
        <v>23</v>
      </c>
      <c r="G47" s="132">
        <f>'Rozpočet Pol'!I8</f>
        <v>0</v>
      </c>
      <c r="H47" s="132">
        <f>'Rozpočet Pol'!K8</f>
        <v>0</v>
      </c>
      <c r="I47" s="222">
        <f>G47+H47</f>
        <v>0</v>
      </c>
      <c r="J47" s="222"/>
    </row>
    <row r="48" spans="1:10" ht="25.5" customHeight="1" x14ac:dyDescent="0.25">
      <c r="A48" s="121"/>
      <c r="B48" s="123" t="s">
        <v>58</v>
      </c>
      <c r="C48" s="211" t="s">
        <v>59</v>
      </c>
      <c r="D48" s="212"/>
      <c r="E48" s="212"/>
      <c r="F48" s="133" t="s">
        <v>23</v>
      </c>
      <c r="G48" s="134">
        <f>'Rozpočet Pol'!I13</f>
        <v>0</v>
      </c>
      <c r="H48" s="134">
        <f>'Rozpočet Pol'!K13</f>
        <v>0</v>
      </c>
      <c r="I48" s="210">
        <f>G48+H48</f>
        <v>0</v>
      </c>
      <c r="J48" s="210"/>
    </row>
    <row r="49" spans="1:10" ht="25.5" customHeight="1" x14ac:dyDescent="0.25">
      <c r="A49" s="121"/>
      <c r="B49" s="123" t="s">
        <v>60</v>
      </c>
      <c r="C49" s="211" t="s">
        <v>61</v>
      </c>
      <c r="D49" s="212"/>
      <c r="E49" s="212"/>
      <c r="F49" s="133" t="s">
        <v>23</v>
      </c>
      <c r="G49" s="134">
        <f>'Rozpočet Pol'!I17</f>
        <v>0</v>
      </c>
      <c r="H49" s="134">
        <f>'Rozpočet Pol'!K17</f>
        <v>0</v>
      </c>
      <c r="I49" s="210">
        <f t="shared" ref="I49:I60" si="1">G49+H49</f>
        <v>0</v>
      </c>
      <c r="J49" s="210"/>
    </row>
    <row r="50" spans="1:10" ht="25.5" customHeight="1" x14ac:dyDescent="0.25">
      <c r="A50" s="121"/>
      <c r="B50" s="123" t="s">
        <v>62</v>
      </c>
      <c r="C50" s="211" t="s">
        <v>63</v>
      </c>
      <c r="D50" s="212"/>
      <c r="E50" s="212"/>
      <c r="F50" s="133" t="s">
        <v>23</v>
      </c>
      <c r="G50" s="134">
        <f>'Rozpočet Pol'!I22</f>
        <v>0</v>
      </c>
      <c r="H50" s="134">
        <f>'Rozpočet Pol'!K22</f>
        <v>0</v>
      </c>
      <c r="I50" s="210">
        <f t="shared" si="1"/>
        <v>0</v>
      </c>
      <c r="J50" s="210"/>
    </row>
    <row r="51" spans="1:10" ht="25.5" customHeight="1" x14ac:dyDescent="0.25">
      <c r="A51" s="121"/>
      <c r="B51" s="123" t="s">
        <v>64</v>
      </c>
      <c r="C51" s="211" t="s">
        <v>65</v>
      </c>
      <c r="D51" s="212"/>
      <c r="E51" s="212"/>
      <c r="F51" s="133" t="s">
        <v>23</v>
      </c>
      <c r="G51" s="134">
        <f>'Rozpočet Pol'!I31</f>
        <v>0</v>
      </c>
      <c r="H51" s="134">
        <f>'Rozpočet Pol'!K31</f>
        <v>0</v>
      </c>
      <c r="I51" s="210">
        <f t="shared" si="1"/>
        <v>0</v>
      </c>
      <c r="J51" s="210"/>
    </row>
    <row r="52" spans="1:10" ht="25.5" customHeight="1" x14ac:dyDescent="0.25">
      <c r="A52" s="121"/>
      <c r="B52" s="123" t="s">
        <v>66</v>
      </c>
      <c r="C52" s="211" t="s">
        <v>67</v>
      </c>
      <c r="D52" s="212"/>
      <c r="E52" s="212"/>
      <c r="F52" s="133" t="s">
        <v>24</v>
      </c>
      <c r="G52" s="134">
        <f>'Rozpočet Pol'!I34</f>
        <v>0</v>
      </c>
      <c r="H52" s="134">
        <f>'Rozpočet Pol'!K34</f>
        <v>0</v>
      </c>
      <c r="I52" s="210">
        <f t="shared" si="1"/>
        <v>0</v>
      </c>
      <c r="J52" s="210"/>
    </row>
    <row r="53" spans="1:10" ht="25.5" customHeight="1" x14ac:dyDescent="0.25">
      <c r="A53" s="121"/>
      <c r="B53" s="123" t="s">
        <v>68</v>
      </c>
      <c r="C53" s="211" t="s">
        <v>69</v>
      </c>
      <c r="D53" s="212"/>
      <c r="E53" s="212"/>
      <c r="F53" s="133" t="s">
        <v>24</v>
      </c>
      <c r="G53" s="134">
        <f>'Rozpočet Pol'!I47</f>
        <v>0</v>
      </c>
      <c r="H53" s="134">
        <f>'Rozpočet Pol'!K47</f>
        <v>0</v>
      </c>
      <c r="I53" s="210">
        <f t="shared" si="1"/>
        <v>0</v>
      </c>
      <c r="J53" s="210"/>
    </row>
    <row r="54" spans="1:10" ht="25.5" customHeight="1" x14ac:dyDescent="0.25">
      <c r="A54" s="121"/>
      <c r="B54" s="123" t="s">
        <v>70</v>
      </c>
      <c r="C54" s="211" t="s">
        <v>71</v>
      </c>
      <c r="D54" s="212"/>
      <c r="E54" s="212"/>
      <c r="F54" s="133" t="s">
        <v>24</v>
      </c>
      <c r="G54" s="134">
        <f>'Rozpočet Pol'!I57</f>
        <v>0</v>
      </c>
      <c r="H54" s="134">
        <f>'Rozpočet Pol'!K57</f>
        <v>0</v>
      </c>
      <c r="I54" s="210">
        <f t="shared" si="1"/>
        <v>0</v>
      </c>
      <c r="J54" s="210"/>
    </row>
    <row r="55" spans="1:10" ht="25.5" customHeight="1" x14ac:dyDescent="0.25">
      <c r="A55" s="121"/>
      <c r="B55" s="123" t="s">
        <v>72</v>
      </c>
      <c r="C55" s="211" t="s">
        <v>73</v>
      </c>
      <c r="D55" s="212"/>
      <c r="E55" s="212"/>
      <c r="F55" s="133" t="s">
        <v>24</v>
      </c>
      <c r="G55" s="134">
        <f>'Rozpočet Pol'!I88</f>
        <v>0</v>
      </c>
      <c r="H55" s="134">
        <f>'Rozpočet Pol'!K88</f>
        <v>0</v>
      </c>
      <c r="I55" s="210">
        <f t="shared" si="1"/>
        <v>0</v>
      </c>
      <c r="J55" s="210"/>
    </row>
    <row r="56" spans="1:10" ht="25.5" customHeight="1" x14ac:dyDescent="0.25">
      <c r="A56" s="121"/>
      <c r="B56" s="123" t="s">
        <v>74</v>
      </c>
      <c r="C56" s="211" t="s">
        <v>75</v>
      </c>
      <c r="D56" s="212"/>
      <c r="E56" s="212"/>
      <c r="F56" s="133" t="s">
        <v>24</v>
      </c>
      <c r="G56" s="134">
        <f>'Rozpočet Pol'!I101</f>
        <v>0</v>
      </c>
      <c r="H56" s="134">
        <f>'Rozpočet Pol'!K101</f>
        <v>0</v>
      </c>
      <c r="I56" s="210">
        <f t="shared" si="1"/>
        <v>0</v>
      </c>
      <c r="J56" s="210"/>
    </row>
    <row r="57" spans="1:10" ht="25.5" customHeight="1" x14ac:dyDescent="0.25">
      <c r="A57" s="121"/>
      <c r="B57" s="123" t="s">
        <v>76</v>
      </c>
      <c r="C57" s="211" t="s">
        <v>77</v>
      </c>
      <c r="D57" s="212"/>
      <c r="E57" s="212"/>
      <c r="F57" s="133" t="s">
        <v>24</v>
      </c>
      <c r="G57" s="134">
        <f>'Rozpočet Pol'!I105</f>
        <v>0</v>
      </c>
      <c r="H57" s="134">
        <f>'Rozpočet Pol'!K105</f>
        <v>0</v>
      </c>
      <c r="I57" s="210">
        <f t="shared" si="1"/>
        <v>0</v>
      </c>
      <c r="J57" s="210"/>
    </row>
    <row r="58" spans="1:10" ht="25.5" customHeight="1" x14ac:dyDescent="0.25">
      <c r="A58" s="121"/>
      <c r="B58" s="123" t="s">
        <v>78</v>
      </c>
      <c r="C58" s="211" t="s">
        <v>79</v>
      </c>
      <c r="D58" s="212"/>
      <c r="E58" s="212"/>
      <c r="F58" s="133" t="s">
        <v>24</v>
      </c>
      <c r="G58" s="134">
        <f>'Rozpočet Pol'!I112</f>
        <v>0</v>
      </c>
      <c r="H58" s="134">
        <f>'Rozpočet Pol'!K112</f>
        <v>0</v>
      </c>
      <c r="I58" s="210">
        <f t="shared" si="1"/>
        <v>0</v>
      </c>
      <c r="J58" s="210"/>
    </row>
    <row r="59" spans="1:10" ht="25.5" customHeight="1" x14ac:dyDescent="0.25">
      <c r="A59" s="121"/>
      <c r="B59" s="123" t="s">
        <v>80</v>
      </c>
      <c r="C59" s="211" t="s">
        <v>81</v>
      </c>
      <c r="D59" s="212"/>
      <c r="E59" s="212"/>
      <c r="F59" s="133" t="s">
        <v>25</v>
      </c>
      <c r="G59" s="134">
        <f>'Rozpočet Pol'!I114</f>
        <v>0</v>
      </c>
      <c r="H59" s="134">
        <f>'Rozpočet Pol'!K114</f>
        <v>0</v>
      </c>
      <c r="I59" s="210">
        <f t="shared" si="1"/>
        <v>0</v>
      </c>
      <c r="J59" s="210"/>
    </row>
    <row r="60" spans="1:10" ht="25.5" customHeight="1" x14ac:dyDescent="0.25">
      <c r="A60" s="121"/>
      <c r="B60" s="130" t="s">
        <v>82</v>
      </c>
      <c r="C60" s="214" t="s">
        <v>26</v>
      </c>
      <c r="D60" s="215"/>
      <c r="E60" s="215"/>
      <c r="F60" s="135" t="s">
        <v>82</v>
      </c>
      <c r="G60" s="136">
        <f>'Rozpočet Pol'!I137</f>
        <v>0</v>
      </c>
      <c r="H60" s="136">
        <f>'Rozpočet Pol'!K137</f>
        <v>0</v>
      </c>
      <c r="I60" s="213">
        <f t="shared" si="1"/>
        <v>0</v>
      </c>
      <c r="J60" s="213"/>
    </row>
    <row r="61" spans="1:10" ht="25.5" customHeight="1" x14ac:dyDescent="0.25">
      <c r="A61" s="122"/>
      <c r="B61" s="126" t="s">
        <v>1</v>
      </c>
      <c r="C61" s="126"/>
      <c r="D61" s="127"/>
      <c r="E61" s="127"/>
      <c r="F61" s="137"/>
      <c r="G61" s="138">
        <f>SUM(G47:G60)</f>
        <v>0</v>
      </c>
      <c r="H61" s="138">
        <f>SUM(H47:H60)</f>
        <v>0</v>
      </c>
      <c r="I61" s="209">
        <f>SUM(I47:I60)</f>
        <v>0</v>
      </c>
      <c r="J61" s="209"/>
    </row>
    <row r="62" spans="1:10" x14ac:dyDescent="0.25">
      <c r="F62" s="139"/>
      <c r="G62" s="95"/>
      <c r="H62" s="139"/>
      <c r="I62" s="95"/>
      <c r="J62" s="95"/>
    </row>
    <row r="63" spans="1:10" x14ac:dyDescent="0.25">
      <c r="F63" s="139"/>
      <c r="G63" s="95"/>
      <c r="H63" s="139"/>
      <c r="I63" s="95"/>
      <c r="J63" s="95"/>
    </row>
    <row r="64" spans="1:10" x14ac:dyDescent="0.25">
      <c r="F64" s="139"/>
      <c r="G64" s="95"/>
      <c r="H64" s="139"/>
      <c r="I64" s="95"/>
      <c r="J64" s="95"/>
    </row>
  </sheetData>
  <sheetProtection algorithmName="SHA-512" hashValue="fSpafCqoF0xYfVVm3U9lZk5Q0Smg3ZzA+T/K7I0EG9DHGoxqSqLVGF5Y0YqqxfonZf4F6LuM80zdw5vhhsWsvQ==" saltValue="xDiqa5qs96Za/xmP5qm8/Q==" spinCount="100000" sheet="1" objects="1" scenarios="1" selectLockedCells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7"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G15:H15"/>
    <mergeCell ref="I15:J15"/>
    <mergeCell ref="E16:F16"/>
    <mergeCell ref="D12:G12"/>
    <mergeCell ref="D13:G13"/>
    <mergeCell ref="D3:J3"/>
    <mergeCell ref="E20:F20"/>
    <mergeCell ref="I20:J20"/>
    <mergeCell ref="I21:J21"/>
    <mergeCell ref="G19:H19"/>
    <mergeCell ref="G20:H20"/>
    <mergeCell ref="I48:J48"/>
    <mergeCell ref="C48:E48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D11:G11"/>
    <mergeCell ref="D35:E35"/>
    <mergeCell ref="G24:I24"/>
    <mergeCell ref="G23:I23"/>
    <mergeCell ref="E19:F19"/>
    <mergeCell ref="C39:E39"/>
    <mergeCell ref="B40:E40"/>
    <mergeCell ref="I46:J46"/>
    <mergeCell ref="I47:J47"/>
    <mergeCell ref="C47:E47"/>
    <mergeCell ref="I49:J49"/>
    <mergeCell ref="C49:E49"/>
    <mergeCell ref="I50:J50"/>
    <mergeCell ref="C50:E50"/>
    <mergeCell ref="I51:J51"/>
    <mergeCell ref="C51:E51"/>
    <mergeCell ref="I52:J52"/>
    <mergeCell ref="C52:E52"/>
    <mergeCell ref="I53:J53"/>
    <mergeCell ref="C53:E53"/>
    <mergeCell ref="I54:J54"/>
    <mergeCell ref="C54:E54"/>
    <mergeCell ref="I55:J55"/>
    <mergeCell ref="C55:E55"/>
    <mergeCell ref="I56:J56"/>
    <mergeCell ref="C56:E56"/>
    <mergeCell ref="I57:J57"/>
    <mergeCell ref="C57:E57"/>
    <mergeCell ref="I61:J61"/>
    <mergeCell ref="I58:J58"/>
    <mergeCell ref="C58:E58"/>
    <mergeCell ref="I59:J59"/>
    <mergeCell ref="C59:E59"/>
    <mergeCell ref="I60:J60"/>
    <mergeCell ref="C60:E60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ColWidth="9.109375" defaultRowHeight="13.2" x14ac:dyDescent="0.25"/>
  <cols>
    <col min="1" max="1" width="4.33203125" style="6" customWidth="1"/>
    <col min="2" max="2" width="14.44140625" style="6" customWidth="1"/>
    <col min="3" max="3" width="38.33203125" style="10" customWidth="1"/>
    <col min="4" max="4" width="4.5546875" style="6" customWidth="1"/>
    <col min="5" max="5" width="10.5546875" style="6" customWidth="1"/>
    <col min="6" max="6" width="9.88671875" style="6" customWidth="1"/>
    <col min="7" max="7" width="12.6640625" style="6" customWidth="1"/>
    <col min="8" max="16384" width="9.109375" style="6"/>
  </cols>
  <sheetData>
    <row r="1" spans="1:7" ht="15.6" x14ac:dyDescent="0.25">
      <c r="A1" s="256" t="s">
        <v>6</v>
      </c>
      <c r="B1" s="256"/>
      <c r="C1" s="257"/>
      <c r="D1" s="256"/>
      <c r="E1" s="256"/>
      <c r="F1" s="256"/>
      <c r="G1" s="256"/>
    </row>
    <row r="2" spans="1:7" ht="24.9" customHeight="1" x14ac:dyDescent="0.25">
      <c r="A2" s="79" t="s">
        <v>40</v>
      </c>
      <c r="B2" s="78"/>
      <c r="C2" s="258"/>
      <c r="D2" s="258"/>
      <c r="E2" s="258"/>
      <c r="F2" s="258"/>
      <c r="G2" s="259"/>
    </row>
    <row r="3" spans="1:7" ht="24.9" hidden="1" customHeight="1" x14ac:dyDescent="0.25">
      <c r="A3" s="79" t="s">
        <v>7</v>
      </c>
      <c r="B3" s="78"/>
      <c r="C3" s="258"/>
      <c r="D3" s="258"/>
      <c r="E3" s="258"/>
      <c r="F3" s="258"/>
      <c r="G3" s="259"/>
    </row>
    <row r="4" spans="1:7" ht="24.9" hidden="1" customHeight="1" x14ac:dyDescent="0.25">
      <c r="A4" s="79" t="s">
        <v>8</v>
      </c>
      <c r="B4" s="78"/>
      <c r="C4" s="258"/>
      <c r="D4" s="258"/>
      <c r="E4" s="258"/>
      <c r="F4" s="258"/>
      <c r="G4" s="259"/>
    </row>
    <row r="5" spans="1:7" hidden="1" x14ac:dyDescent="0.25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154"/>
  <sheetViews>
    <sheetView tabSelected="1" topLeftCell="A48" workbookViewId="0">
      <selection activeCell="H65" sqref="H65"/>
    </sheetView>
  </sheetViews>
  <sheetFormatPr defaultColWidth="9.109375" defaultRowHeight="13.2" outlineLevelRow="1" x14ac:dyDescent="0.25"/>
  <cols>
    <col min="1" max="1" width="4.33203125" style="144" customWidth="1"/>
    <col min="2" max="2" width="14.44140625" style="205" customWidth="1"/>
    <col min="3" max="3" width="38.33203125" style="205" customWidth="1"/>
    <col min="4" max="4" width="4.5546875" style="144" customWidth="1"/>
    <col min="5" max="5" width="10.5546875" style="144" customWidth="1"/>
    <col min="6" max="6" width="9.88671875" style="144" customWidth="1"/>
    <col min="7" max="7" width="12.6640625" style="144" customWidth="1"/>
    <col min="8" max="11" width="9.109375" style="144"/>
    <col min="12" max="21" width="0" style="144" hidden="1" customWidth="1"/>
    <col min="22" max="28" width="9.109375" style="144"/>
    <col min="29" max="39" width="0" style="144" hidden="1" customWidth="1"/>
    <col min="40" max="16384" width="9.109375" style="144"/>
  </cols>
  <sheetData>
    <row r="1" spans="1:60" ht="15.75" customHeight="1" x14ac:dyDescent="0.3">
      <c r="A1" s="261" t="s">
        <v>311</v>
      </c>
      <c r="B1" s="262"/>
      <c r="C1" s="262"/>
      <c r="D1" s="262"/>
      <c r="E1" s="262"/>
      <c r="F1" s="262"/>
      <c r="G1" s="262"/>
      <c r="AE1" s="144" t="s">
        <v>85</v>
      </c>
    </row>
    <row r="2" spans="1:60" ht="24.9" customHeight="1" x14ac:dyDescent="0.25">
      <c r="A2" s="145" t="s">
        <v>84</v>
      </c>
      <c r="B2" s="146"/>
      <c r="C2" s="271" t="s">
        <v>44</v>
      </c>
      <c r="D2" s="271"/>
      <c r="E2" s="271"/>
      <c r="F2" s="271"/>
      <c r="G2" s="271"/>
      <c r="H2" s="271"/>
      <c r="I2" s="271"/>
      <c r="J2" s="271"/>
      <c r="K2" s="271"/>
      <c r="AE2" s="144" t="s">
        <v>86</v>
      </c>
    </row>
    <row r="3" spans="1:60" ht="24.9" hidden="1" customHeight="1" x14ac:dyDescent="0.25">
      <c r="A3" s="147" t="s">
        <v>7</v>
      </c>
      <c r="B3" s="148"/>
      <c r="C3" s="263"/>
      <c r="D3" s="264"/>
      <c r="E3" s="264"/>
      <c r="F3" s="264"/>
      <c r="G3" s="265"/>
      <c r="AE3" s="144" t="s">
        <v>87</v>
      </c>
    </row>
    <row r="4" spans="1:60" ht="24.9" hidden="1" customHeight="1" x14ac:dyDescent="0.25">
      <c r="A4" s="147" t="s">
        <v>8</v>
      </c>
      <c r="B4" s="148"/>
      <c r="C4" s="266"/>
      <c r="D4" s="267"/>
      <c r="E4" s="267"/>
      <c r="F4" s="267"/>
      <c r="G4" s="268"/>
      <c r="AE4" s="144" t="s">
        <v>88</v>
      </c>
    </row>
    <row r="5" spans="1:60" hidden="1" x14ac:dyDescent="0.25">
      <c r="A5" s="149" t="s">
        <v>89</v>
      </c>
      <c r="B5" s="150"/>
      <c r="C5" s="151"/>
      <c r="D5" s="152"/>
      <c r="E5" s="152"/>
      <c r="F5" s="152"/>
      <c r="G5" s="153"/>
      <c r="AE5" s="144" t="s">
        <v>90</v>
      </c>
    </row>
    <row r="7" spans="1:60" ht="39.6" x14ac:dyDescent="0.25">
      <c r="A7" s="154" t="s">
        <v>91</v>
      </c>
      <c r="B7" s="155" t="s">
        <v>92</v>
      </c>
      <c r="C7" s="155" t="s">
        <v>93</v>
      </c>
      <c r="D7" s="154" t="s">
        <v>94</v>
      </c>
      <c r="E7" s="154" t="s">
        <v>95</v>
      </c>
      <c r="F7" s="156" t="s">
        <v>96</v>
      </c>
      <c r="G7" s="157" t="s">
        <v>28</v>
      </c>
      <c r="H7" s="158" t="s">
        <v>29</v>
      </c>
      <c r="I7" s="158" t="s">
        <v>97</v>
      </c>
      <c r="J7" s="158" t="s">
        <v>30</v>
      </c>
      <c r="K7" s="158" t="s">
        <v>98</v>
      </c>
      <c r="L7" s="158" t="s">
        <v>99</v>
      </c>
      <c r="M7" s="158" t="s">
        <v>100</v>
      </c>
      <c r="N7" s="158" t="s">
        <v>101</v>
      </c>
      <c r="O7" s="158" t="s">
        <v>102</v>
      </c>
      <c r="P7" s="158" t="s">
        <v>103</v>
      </c>
      <c r="Q7" s="158" t="s">
        <v>104</v>
      </c>
      <c r="R7" s="158" t="s">
        <v>105</v>
      </c>
      <c r="S7" s="158" t="s">
        <v>106</v>
      </c>
      <c r="T7" s="158" t="s">
        <v>107</v>
      </c>
      <c r="U7" s="159" t="s">
        <v>108</v>
      </c>
    </row>
    <row r="8" spans="1:60" x14ac:dyDescent="0.25">
      <c r="A8" s="160" t="s">
        <v>109</v>
      </c>
      <c r="B8" s="161" t="s">
        <v>56</v>
      </c>
      <c r="C8" s="162" t="s">
        <v>57</v>
      </c>
      <c r="D8" s="163"/>
      <c r="E8" s="164"/>
      <c r="F8" s="165"/>
      <c r="G8" s="165">
        <f>SUMIF(AE9:AE12,"&lt;&gt;NOR",G9:G12)</f>
        <v>0</v>
      </c>
      <c r="H8" s="165"/>
      <c r="I8" s="165">
        <f>SUM(I9:I12)</f>
        <v>0</v>
      </c>
      <c r="J8" s="165"/>
      <c r="K8" s="165">
        <f>SUM(K9:K12)</f>
        <v>0</v>
      </c>
      <c r="L8" s="165"/>
      <c r="M8" s="165">
        <f>SUM(M9:M12)</f>
        <v>0</v>
      </c>
      <c r="N8" s="166"/>
      <c r="O8" s="166">
        <f>SUM(O9:O12)</f>
        <v>6.1649799999999999</v>
      </c>
      <c r="P8" s="166"/>
      <c r="Q8" s="166">
        <f>SUM(Q9:Q12)</f>
        <v>0</v>
      </c>
      <c r="R8" s="166"/>
      <c r="S8" s="166"/>
      <c r="T8" s="160"/>
      <c r="U8" s="166">
        <f>SUM(U9:U12)</f>
        <v>181.79</v>
      </c>
      <c r="AE8" s="144" t="s">
        <v>110</v>
      </c>
    </row>
    <row r="9" spans="1:60" ht="20.399999999999999" outlineLevel="1" x14ac:dyDescent="0.25">
      <c r="A9" s="167">
        <v>1</v>
      </c>
      <c r="B9" s="168" t="s">
        <v>111</v>
      </c>
      <c r="C9" s="169" t="s">
        <v>112</v>
      </c>
      <c r="D9" s="170" t="s">
        <v>113</v>
      </c>
      <c r="E9" s="171">
        <v>42.84</v>
      </c>
      <c r="F9" s="172">
        <f>SUM(H9+J9)</f>
        <v>0</v>
      </c>
      <c r="G9" s="173">
        <f>ROUND(E9*F9,2)</f>
        <v>0</v>
      </c>
      <c r="H9" s="142"/>
      <c r="I9" s="173">
        <f>ROUND(E9*H9,2)</f>
        <v>0</v>
      </c>
      <c r="J9" s="142"/>
      <c r="K9" s="173">
        <f>ROUND(E9*J9,2)</f>
        <v>0</v>
      </c>
      <c r="L9" s="173">
        <v>21</v>
      </c>
      <c r="M9" s="173">
        <f>G9*(1+L9/100)</f>
        <v>0</v>
      </c>
      <c r="N9" s="174">
        <v>9.3420000000000003E-2</v>
      </c>
      <c r="O9" s="174">
        <f>ROUND(E9*N9,5)</f>
        <v>4.0021100000000001</v>
      </c>
      <c r="P9" s="174">
        <v>0</v>
      </c>
      <c r="Q9" s="174">
        <f>ROUND(E9*P9,5)</f>
        <v>0</v>
      </c>
      <c r="R9" s="174"/>
      <c r="S9" s="174"/>
      <c r="T9" s="175">
        <v>2.54956</v>
      </c>
      <c r="U9" s="174">
        <f>ROUND(E9*T9,2)</f>
        <v>109.22</v>
      </c>
      <c r="V9" s="176"/>
      <c r="W9" s="176"/>
      <c r="X9" s="176"/>
      <c r="Y9" s="176"/>
      <c r="Z9" s="176"/>
      <c r="AA9" s="176"/>
      <c r="AB9" s="176"/>
      <c r="AC9" s="176"/>
      <c r="AD9" s="176"/>
      <c r="AE9" s="176" t="s">
        <v>114</v>
      </c>
      <c r="AF9" s="176"/>
      <c r="AG9" s="176"/>
      <c r="AH9" s="176"/>
      <c r="AI9" s="176"/>
      <c r="AJ9" s="176"/>
      <c r="AK9" s="176"/>
      <c r="AL9" s="176"/>
      <c r="AM9" s="176"/>
      <c r="AN9" s="176"/>
      <c r="AO9" s="176"/>
      <c r="AP9" s="176"/>
      <c r="AQ9" s="176"/>
      <c r="AR9" s="176"/>
      <c r="AS9" s="176"/>
      <c r="AT9" s="176"/>
      <c r="AU9" s="176"/>
      <c r="AV9" s="176"/>
      <c r="AW9" s="176"/>
      <c r="AX9" s="176"/>
      <c r="AY9" s="176"/>
      <c r="AZ9" s="176"/>
      <c r="BA9" s="176"/>
      <c r="BB9" s="176"/>
      <c r="BC9" s="176"/>
      <c r="BD9" s="176"/>
      <c r="BE9" s="176"/>
      <c r="BF9" s="176"/>
      <c r="BG9" s="176"/>
      <c r="BH9" s="176"/>
    </row>
    <row r="10" spans="1:60" outlineLevel="1" x14ac:dyDescent="0.25">
      <c r="A10" s="167"/>
      <c r="B10" s="168"/>
      <c r="C10" s="177" t="s">
        <v>115</v>
      </c>
      <c r="D10" s="178"/>
      <c r="E10" s="179">
        <v>42.84</v>
      </c>
      <c r="F10" s="173"/>
      <c r="G10" s="173"/>
      <c r="H10" s="173"/>
      <c r="I10" s="173"/>
      <c r="J10" s="173"/>
      <c r="K10" s="173"/>
      <c r="L10" s="173"/>
      <c r="M10" s="173"/>
      <c r="N10" s="174"/>
      <c r="O10" s="174"/>
      <c r="P10" s="174"/>
      <c r="Q10" s="174"/>
      <c r="R10" s="174"/>
      <c r="S10" s="174"/>
      <c r="T10" s="175"/>
      <c r="U10" s="174"/>
      <c r="V10" s="176"/>
      <c r="W10" s="176"/>
      <c r="X10" s="176"/>
      <c r="Y10" s="176"/>
      <c r="Z10" s="176"/>
      <c r="AA10" s="176"/>
      <c r="AB10" s="176"/>
      <c r="AC10" s="176"/>
      <c r="AD10" s="176"/>
      <c r="AE10" s="176" t="s">
        <v>116</v>
      </c>
      <c r="AF10" s="176">
        <v>0</v>
      </c>
      <c r="AG10" s="176"/>
      <c r="AH10" s="176"/>
      <c r="AI10" s="176"/>
      <c r="AJ10" s="176"/>
      <c r="AK10" s="176"/>
      <c r="AL10" s="176"/>
      <c r="AM10" s="176"/>
      <c r="AN10" s="176"/>
      <c r="AO10" s="176"/>
      <c r="AP10" s="176"/>
      <c r="AQ10" s="176"/>
      <c r="AR10" s="176"/>
      <c r="AS10" s="176"/>
      <c r="AT10" s="176"/>
      <c r="AU10" s="176"/>
      <c r="AV10" s="176"/>
      <c r="AW10" s="176"/>
      <c r="AX10" s="176"/>
      <c r="AY10" s="176"/>
      <c r="AZ10" s="176"/>
      <c r="BA10" s="176"/>
      <c r="BB10" s="176"/>
      <c r="BC10" s="176"/>
      <c r="BD10" s="176"/>
      <c r="BE10" s="176"/>
      <c r="BF10" s="176"/>
      <c r="BG10" s="176"/>
      <c r="BH10" s="176"/>
    </row>
    <row r="11" spans="1:60" outlineLevel="1" x14ac:dyDescent="0.25">
      <c r="A11" s="167">
        <v>2</v>
      </c>
      <c r="B11" s="168" t="s">
        <v>117</v>
      </c>
      <c r="C11" s="169" t="s">
        <v>118</v>
      </c>
      <c r="D11" s="170" t="s">
        <v>113</v>
      </c>
      <c r="E11" s="171">
        <v>69.680000000000007</v>
      </c>
      <c r="F11" s="172">
        <f>SUM(H11+J11)</f>
        <v>0</v>
      </c>
      <c r="G11" s="173">
        <f>ROUND(E11*F11,2)</f>
        <v>0</v>
      </c>
      <c r="H11" s="142"/>
      <c r="I11" s="173">
        <f>ROUND(E11*H11,2)</f>
        <v>0</v>
      </c>
      <c r="J11" s="142"/>
      <c r="K11" s="173">
        <f>ROUND(E11*J11,2)</f>
        <v>0</v>
      </c>
      <c r="L11" s="173">
        <v>21</v>
      </c>
      <c r="M11" s="173">
        <f>G11*(1+L11/100)</f>
        <v>0</v>
      </c>
      <c r="N11" s="174">
        <v>3.1040000000000002E-2</v>
      </c>
      <c r="O11" s="174">
        <f>ROUND(E11*N11,5)</f>
        <v>2.1628699999999998</v>
      </c>
      <c r="P11" s="174">
        <v>0</v>
      </c>
      <c r="Q11" s="174">
        <f>ROUND(E11*P11,5)</f>
        <v>0</v>
      </c>
      <c r="R11" s="174"/>
      <c r="S11" s="174"/>
      <c r="T11" s="175">
        <v>1.0415300000000001</v>
      </c>
      <c r="U11" s="174">
        <f>ROUND(E11*T11,2)</f>
        <v>72.569999999999993</v>
      </c>
      <c r="V11" s="176"/>
      <c r="W11" s="176"/>
      <c r="X11" s="176"/>
      <c r="Y11" s="176"/>
      <c r="Z11" s="176"/>
      <c r="AA11" s="176"/>
      <c r="AB11" s="176"/>
      <c r="AC11" s="176"/>
      <c r="AD11" s="176"/>
      <c r="AE11" s="176" t="s">
        <v>119</v>
      </c>
      <c r="AF11" s="176"/>
      <c r="AG11" s="176"/>
      <c r="AH11" s="176"/>
      <c r="AI11" s="176"/>
      <c r="AJ11" s="176"/>
      <c r="AK11" s="176"/>
      <c r="AL11" s="176"/>
      <c r="AM11" s="176"/>
      <c r="AN11" s="176"/>
      <c r="AO11" s="176"/>
      <c r="AP11" s="176"/>
      <c r="AQ11" s="176"/>
      <c r="AR11" s="176"/>
      <c r="AS11" s="176"/>
      <c r="AT11" s="176"/>
      <c r="AU11" s="176"/>
      <c r="AV11" s="176"/>
      <c r="AW11" s="176"/>
      <c r="AX11" s="176"/>
      <c r="AY11" s="176"/>
      <c r="AZ11" s="176"/>
      <c r="BA11" s="176"/>
      <c r="BB11" s="176"/>
      <c r="BC11" s="176"/>
      <c r="BD11" s="176"/>
      <c r="BE11" s="176"/>
      <c r="BF11" s="176"/>
      <c r="BG11" s="176"/>
      <c r="BH11" s="176"/>
    </row>
    <row r="12" spans="1:60" outlineLevel="1" x14ac:dyDescent="0.25">
      <c r="A12" s="167"/>
      <c r="B12" s="168"/>
      <c r="C12" s="177" t="s">
        <v>120</v>
      </c>
      <c r="D12" s="178"/>
      <c r="E12" s="179">
        <v>69.680000000000007</v>
      </c>
      <c r="F12" s="173"/>
      <c r="G12" s="173"/>
      <c r="H12" s="173"/>
      <c r="I12" s="173"/>
      <c r="J12" s="173"/>
      <c r="K12" s="173"/>
      <c r="L12" s="173"/>
      <c r="M12" s="173"/>
      <c r="N12" s="174"/>
      <c r="O12" s="174"/>
      <c r="P12" s="174"/>
      <c r="Q12" s="174"/>
      <c r="R12" s="174"/>
      <c r="S12" s="174"/>
      <c r="T12" s="175"/>
      <c r="U12" s="174"/>
      <c r="V12" s="176"/>
      <c r="W12" s="176"/>
      <c r="X12" s="176"/>
      <c r="Y12" s="176"/>
      <c r="Z12" s="176"/>
      <c r="AA12" s="176"/>
      <c r="AB12" s="176"/>
      <c r="AC12" s="176"/>
      <c r="AD12" s="176"/>
      <c r="AE12" s="176" t="s">
        <v>116</v>
      </c>
      <c r="AF12" s="176">
        <v>0</v>
      </c>
      <c r="AG12" s="176"/>
      <c r="AH12" s="176"/>
      <c r="AI12" s="176"/>
      <c r="AJ12" s="176"/>
      <c r="AK12" s="176"/>
      <c r="AL12" s="176"/>
      <c r="AM12" s="176"/>
      <c r="AN12" s="176"/>
      <c r="AO12" s="176"/>
      <c r="AP12" s="176"/>
      <c r="AQ12" s="176"/>
      <c r="AR12" s="176"/>
      <c r="AS12" s="176"/>
      <c r="AT12" s="176"/>
      <c r="AU12" s="176"/>
      <c r="AV12" s="176"/>
      <c r="AW12" s="176"/>
      <c r="AX12" s="176"/>
      <c r="AY12" s="176"/>
      <c r="AZ12" s="176"/>
      <c r="BA12" s="176"/>
      <c r="BB12" s="176"/>
      <c r="BC12" s="176"/>
      <c r="BD12" s="176"/>
      <c r="BE12" s="176"/>
      <c r="BF12" s="176"/>
      <c r="BG12" s="176"/>
      <c r="BH12" s="176"/>
    </row>
    <row r="13" spans="1:60" x14ac:dyDescent="0.25">
      <c r="A13" s="180" t="s">
        <v>109</v>
      </c>
      <c r="B13" s="181" t="s">
        <v>58</v>
      </c>
      <c r="C13" s="182" t="s">
        <v>59</v>
      </c>
      <c r="D13" s="183"/>
      <c r="E13" s="184"/>
      <c r="F13" s="185"/>
      <c r="G13" s="185">
        <f>SUMIF(AE14:AE16,"&lt;&gt;NOR",G14:G16)</f>
        <v>0</v>
      </c>
      <c r="H13" s="185"/>
      <c r="I13" s="185">
        <f>SUM(I14:I16)</f>
        <v>0</v>
      </c>
      <c r="J13" s="185"/>
      <c r="K13" s="185">
        <f>SUM(K14:K16)</f>
        <v>0</v>
      </c>
      <c r="L13" s="185"/>
      <c r="M13" s="185">
        <f>SUM(M14:M16)</f>
        <v>0</v>
      </c>
      <c r="N13" s="186"/>
      <c r="O13" s="186">
        <f>SUM(O14:O16)</f>
        <v>53.921709999999997</v>
      </c>
      <c r="P13" s="186"/>
      <c r="Q13" s="186">
        <f>SUM(Q14:Q16)</f>
        <v>0</v>
      </c>
      <c r="R13" s="186"/>
      <c r="S13" s="186"/>
      <c r="T13" s="187"/>
      <c r="U13" s="186">
        <f>SUM(U14:U16)</f>
        <v>165.57</v>
      </c>
      <c r="AE13" s="144" t="s">
        <v>110</v>
      </c>
    </row>
    <row r="14" spans="1:60" outlineLevel="1" x14ac:dyDescent="0.25">
      <c r="A14" s="167">
        <v>3</v>
      </c>
      <c r="B14" s="168" t="s">
        <v>121</v>
      </c>
      <c r="C14" s="169" t="s">
        <v>122</v>
      </c>
      <c r="D14" s="170" t="s">
        <v>113</v>
      </c>
      <c r="E14" s="171">
        <v>546.42999999999995</v>
      </c>
      <c r="F14" s="172">
        <f>SUM(H14+J14)</f>
        <v>0</v>
      </c>
      <c r="G14" s="173">
        <f>ROUND(E14*F14,2)</f>
        <v>0</v>
      </c>
      <c r="H14" s="142"/>
      <c r="I14" s="173">
        <f>ROUND(E14*H14,2)</f>
        <v>0</v>
      </c>
      <c r="J14" s="142"/>
      <c r="K14" s="173">
        <f>ROUND(E14*J14,2)</f>
        <v>0</v>
      </c>
      <c r="L14" s="173">
        <v>21</v>
      </c>
      <c r="M14" s="173">
        <f>G14*(1+L14/100)</f>
        <v>0</v>
      </c>
      <c r="N14" s="174">
        <v>9.8680000000000004E-2</v>
      </c>
      <c r="O14" s="174">
        <f>ROUND(E14*N14,5)</f>
        <v>53.921709999999997</v>
      </c>
      <c r="P14" s="174">
        <v>0</v>
      </c>
      <c r="Q14" s="174">
        <f>ROUND(E14*P14,5)</f>
        <v>0</v>
      </c>
      <c r="R14" s="174"/>
      <c r="S14" s="174"/>
      <c r="T14" s="175">
        <v>0.30299999999999999</v>
      </c>
      <c r="U14" s="174">
        <f>ROUND(E14*T14,2)</f>
        <v>165.57</v>
      </c>
      <c r="V14" s="176"/>
      <c r="W14" s="176"/>
      <c r="X14" s="176"/>
      <c r="Y14" s="176"/>
      <c r="Z14" s="176"/>
      <c r="AA14" s="176"/>
      <c r="AB14" s="176"/>
      <c r="AC14" s="176"/>
      <c r="AD14" s="176"/>
      <c r="AE14" s="176" t="s">
        <v>119</v>
      </c>
      <c r="AF14" s="176"/>
      <c r="AG14" s="176"/>
      <c r="AH14" s="176"/>
      <c r="AI14" s="176"/>
      <c r="AJ14" s="176"/>
      <c r="AK14" s="176"/>
      <c r="AL14" s="176"/>
      <c r="AM14" s="176"/>
      <c r="AN14" s="176"/>
      <c r="AO14" s="176"/>
      <c r="AP14" s="176"/>
      <c r="AQ14" s="176"/>
      <c r="AR14" s="176"/>
      <c r="AS14" s="176"/>
      <c r="AT14" s="176"/>
      <c r="AU14" s="176"/>
      <c r="AV14" s="176"/>
      <c r="AW14" s="176"/>
      <c r="AX14" s="176"/>
      <c r="AY14" s="176"/>
      <c r="AZ14" s="176"/>
      <c r="BA14" s="176"/>
      <c r="BB14" s="176"/>
      <c r="BC14" s="176"/>
      <c r="BD14" s="176"/>
      <c r="BE14" s="176"/>
      <c r="BF14" s="176"/>
      <c r="BG14" s="176"/>
      <c r="BH14" s="176"/>
    </row>
    <row r="15" spans="1:60" outlineLevel="1" x14ac:dyDescent="0.25">
      <c r="A15" s="167"/>
      <c r="B15" s="168"/>
      <c r="C15" s="177" t="s">
        <v>123</v>
      </c>
      <c r="D15" s="178"/>
      <c r="E15" s="179">
        <v>406.38</v>
      </c>
      <c r="F15" s="173"/>
      <c r="G15" s="173"/>
      <c r="H15" s="173"/>
      <c r="I15" s="173"/>
      <c r="J15" s="173"/>
      <c r="K15" s="173"/>
      <c r="L15" s="173"/>
      <c r="M15" s="173"/>
      <c r="N15" s="174"/>
      <c r="O15" s="174"/>
      <c r="P15" s="174"/>
      <c r="Q15" s="174"/>
      <c r="R15" s="174"/>
      <c r="S15" s="174"/>
      <c r="T15" s="175"/>
      <c r="U15" s="174"/>
      <c r="V15" s="176"/>
      <c r="W15" s="176"/>
      <c r="X15" s="176"/>
      <c r="Y15" s="176"/>
      <c r="Z15" s="176"/>
      <c r="AA15" s="176"/>
      <c r="AB15" s="176"/>
      <c r="AC15" s="176"/>
      <c r="AD15" s="176"/>
      <c r="AE15" s="176" t="s">
        <v>116</v>
      </c>
      <c r="AF15" s="176">
        <v>0</v>
      </c>
      <c r="AG15" s="176"/>
      <c r="AH15" s="176"/>
      <c r="AI15" s="176"/>
      <c r="AJ15" s="176"/>
      <c r="AK15" s="176"/>
      <c r="AL15" s="176"/>
      <c r="AM15" s="176"/>
      <c r="AN15" s="176"/>
      <c r="AO15" s="176"/>
      <c r="AP15" s="176"/>
      <c r="AQ15" s="176"/>
      <c r="AR15" s="176"/>
      <c r="AS15" s="176"/>
      <c r="AT15" s="176"/>
      <c r="AU15" s="176"/>
      <c r="AV15" s="176"/>
      <c r="AW15" s="176"/>
      <c r="AX15" s="176"/>
      <c r="AY15" s="176"/>
      <c r="AZ15" s="176"/>
      <c r="BA15" s="176"/>
      <c r="BB15" s="176"/>
      <c r="BC15" s="176"/>
      <c r="BD15" s="176"/>
      <c r="BE15" s="176"/>
      <c r="BF15" s="176"/>
      <c r="BG15" s="176"/>
      <c r="BH15" s="176"/>
    </row>
    <row r="16" spans="1:60" outlineLevel="1" x14ac:dyDescent="0.25">
      <c r="A16" s="167"/>
      <c r="B16" s="168"/>
      <c r="C16" s="177" t="s">
        <v>124</v>
      </c>
      <c r="D16" s="178"/>
      <c r="E16" s="179">
        <v>140.05000000000001</v>
      </c>
      <c r="F16" s="173"/>
      <c r="G16" s="173"/>
      <c r="H16" s="173"/>
      <c r="I16" s="173"/>
      <c r="J16" s="173"/>
      <c r="K16" s="173"/>
      <c r="L16" s="173"/>
      <c r="M16" s="173"/>
      <c r="N16" s="174"/>
      <c r="O16" s="174"/>
      <c r="P16" s="174"/>
      <c r="Q16" s="174"/>
      <c r="R16" s="174"/>
      <c r="S16" s="174"/>
      <c r="T16" s="175"/>
      <c r="U16" s="174"/>
      <c r="V16" s="176"/>
      <c r="W16" s="176"/>
      <c r="X16" s="176"/>
      <c r="Y16" s="176"/>
      <c r="Z16" s="176"/>
      <c r="AA16" s="176"/>
      <c r="AB16" s="176"/>
      <c r="AC16" s="176"/>
      <c r="AD16" s="176"/>
      <c r="AE16" s="176" t="s">
        <v>116</v>
      </c>
      <c r="AF16" s="176">
        <v>0</v>
      </c>
      <c r="AG16" s="176"/>
      <c r="AH16" s="176"/>
      <c r="AI16" s="176"/>
      <c r="AJ16" s="176"/>
      <c r="AK16" s="176"/>
      <c r="AL16" s="176"/>
      <c r="AM16" s="176"/>
      <c r="AN16" s="176"/>
      <c r="AO16" s="176"/>
      <c r="AP16" s="176"/>
      <c r="AQ16" s="176"/>
      <c r="AR16" s="176"/>
      <c r="AS16" s="176"/>
      <c r="AT16" s="176"/>
      <c r="AU16" s="176"/>
      <c r="AV16" s="176"/>
      <c r="AW16" s="176"/>
      <c r="AX16" s="176"/>
      <c r="AY16" s="176"/>
      <c r="AZ16" s="176"/>
      <c r="BA16" s="176"/>
      <c r="BB16" s="176"/>
      <c r="BC16" s="176"/>
      <c r="BD16" s="176"/>
      <c r="BE16" s="176"/>
      <c r="BF16" s="176"/>
      <c r="BG16" s="176"/>
      <c r="BH16" s="176"/>
    </row>
    <row r="17" spans="1:60" x14ac:dyDescent="0.25">
      <c r="A17" s="180" t="s">
        <v>109</v>
      </c>
      <c r="B17" s="181" t="s">
        <v>60</v>
      </c>
      <c r="C17" s="182" t="s">
        <v>61</v>
      </c>
      <c r="D17" s="183"/>
      <c r="E17" s="184"/>
      <c r="F17" s="185"/>
      <c r="G17" s="185">
        <f>SUMIF(AE18:AE21,"&lt;&gt;NOR",G18:G21)</f>
        <v>0</v>
      </c>
      <c r="H17" s="185"/>
      <c r="I17" s="185">
        <f>SUM(I18:I21)</f>
        <v>0</v>
      </c>
      <c r="J17" s="185"/>
      <c r="K17" s="185">
        <f>SUM(K18:K21)</f>
        <v>0</v>
      </c>
      <c r="L17" s="185"/>
      <c r="M17" s="185">
        <f>SUM(M18:M21)</f>
        <v>0</v>
      </c>
      <c r="N17" s="186"/>
      <c r="O17" s="186">
        <f>SUM(O18:O21)</f>
        <v>11.52</v>
      </c>
      <c r="P17" s="186"/>
      <c r="Q17" s="186">
        <f>SUM(Q18:Q21)</f>
        <v>0</v>
      </c>
      <c r="R17" s="186"/>
      <c r="S17" s="186"/>
      <c r="T17" s="187"/>
      <c r="U17" s="186">
        <f>SUM(U18:U21)</f>
        <v>140.39999999999998</v>
      </c>
      <c r="AE17" s="144" t="s">
        <v>110</v>
      </c>
    </row>
    <row r="18" spans="1:60" outlineLevel="1" x14ac:dyDescent="0.25">
      <c r="A18" s="167">
        <v>4</v>
      </c>
      <c r="B18" s="168" t="s">
        <v>125</v>
      </c>
      <c r="C18" s="169" t="s">
        <v>126</v>
      </c>
      <c r="D18" s="170" t="s">
        <v>113</v>
      </c>
      <c r="E18" s="171">
        <v>600</v>
      </c>
      <c r="F18" s="172">
        <f>SUM(H18+J18)</f>
        <v>0</v>
      </c>
      <c r="G18" s="173">
        <f>ROUND(E18*F18,2)</f>
        <v>0</v>
      </c>
      <c r="H18" s="142"/>
      <c r="I18" s="173">
        <f>ROUND(E18*H18,2)</f>
        <v>0</v>
      </c>
      <c r="J18" s="142"/>
      <c r="K18" s="173">
        <f>ROUND(E18*J18,2)</f>
        <v>0</v>
      </c>
      <c r="L18" s="173">
        <v>21</v>
      </c>
      <c r="M18" s="173">
        <f>G18*(1+L18/100)</f>
        <v>0</v>
      </c>
      <c r="N18" s="174">
        <v>1.8380000000000001E-2</v>
      </c>
      <c r="O18" s="174">
        <f>ROUND(E18*N18,5)</f>
        <v>11.028</v>
      </c>
      <c r="P18" s="174">
        <v>0</v>
      </c>
      <c r="Q18" s="174">
        <f>ROUND(E18*P18,5)</f>
        <v>0</v>
      </c>
      <c r="R18" s="174"/>
      <c r="S18" s="174"/>
      <c r="T18" s="175">
        <v>0.123</v>
      </c>
      <c r="U18" s="174">
        <f>ROUND(E18*T18,2)</f>
        <v>73.8</v>
      </c>
      <c r="V18" s="176"/>
      <c r="W18" s="176"/>
      <c r="X18" s="176"/>
      <c r="Y18" s="176"/>
      <c r="Z18" s="176"/>
      <c r="AA18" s="176"/>
      <c r="AB18" s="176"/>
      <c r="AC18" s="176"/>
      <c r="AD18" s="176"/>
      <c r="AE18" s="176" t="s">
        <v>119</v>
      </c>
      <c r="AF18" s="176"/>
      <c r="AG18" s="176"/>
      <c r="AH18" s="176"/>
      <c r="AI18" s="176"/>
      <c r="AJ18" s="176"/>
      <c r="AK18" s="176"/>
      <c r="AL18" s="176"/>
      <c r="AM18" s="176"/>
      <c r="AN18" s="176"/>
      <c r="AO18" s="176"/>
      <c r="AP18" s="176"/>
      <c r="AQ18" s="176"/>
      <c r="AR18" s="176"/>
      <c r="AS18" s="176"/>
      <c r="AT18" s="176"/>
      <c r="AU18" s="176"/>
      <c r="AV18" s="176"/>
      <c r="AW18" s="176"/>
      <c r="AX18" s="176"/>
      <c r="AY18" s="176"/>
      <c r="AZ18" s="176"/>
      <c r="BA18" s="176"/>
      <c r="BB18" s="176"/>
      <c r="BC18" s="176"/>
      <c r="BD18" s="176"/>
      <c r="BE18" s="176"/>
      <c r="BF18" s="176"/>
      <c r="BG18" s="176"/>
      <c r="BH18" s="176"/>
    </row>
    <row r="19" spans="1:60" outlineLevel="1" x14ac:dyDescent="0.25">
      <c r="A19" s="167"/>
      <c r="B19" s="168"/>
      <c r="C19" s="177" t="s">
        <v>127</v>
      </c>
      <c r="D19" s="178"/>
      <c r="E19" s="179">
        <v>600</v>
      </c>
      <c r="F19" s="173"/>
      <c r="G19" s="173"/>
      <c r="H19" s="173"/>
      <c r="I19" s="173"/>
      <c r="J19" s="173"/>
      <c r="K19" s="173"/>
      <c r="L19" s="173"/>
      <c r="M19" s="173"/>
      <c r="N19" s="174"/>
      <c r="O19" s="174"/>
      <c r="P19" s="174"/>
      <c r="Q19" s="174"/>
      <c r="R19" s="174"/>
      <c r="S19" s="174"/>
      <c r="T19" s="175"/>
      <c r="U19" s="174"/>
      <c r="V19" s="176"/>
      <c r="W19" s="176"/>
      <c r="X19" s="176"/>
      <c r="Y19" s="176"/>
      <c r="Z19" s="176"/>
      <c r="AA19" s="176"/>
      <c r="AB19" s="176"/>
      <c r="AC19" s="176"/>
      <c r="AD19" s="176"/>
      <c r="AE19" s="176" t="s">
        <v>116</v>
      </c>
      <c r="AF19" s="176">
        <v>0</v>
      </c>
      <c r="AG19" s="176"/>
      <c r="AH19" s="176"/>
      <c r="AI19" s="176"/>
      <c r="AJ19" s="176"/>
      <c r="AK19" s="176"/>
      <c r="AL19" s="176"/>
      <c r="AM19" s="176"/>
      <c r="AN19" s="176"/>
      <c r="AO19" s="176"/>
      <c r="AP19" s="176"/>
      <c r="AQ19" s="176"/>
      <c r="AR19" s="176"/>
      <c r="AS19" s="176"/>
      <c r="AT19" s="176"/>
      <c r="AU19" s="176"/>
      <c r="AV19" s="176"/>
      <c r="AW19" s="176"/>
      <c r="AX19" s="176"/>
      <c r="AY19" s="176"/>
      <c r="AZ19" s="176"/>
      <c r="BA19" s="176"/>
      <c r="BB19" s="176"/>
      <c r="BC19" s="176"/>
      <c r="BD19" s="176"/>
      <c r="BE19" s="176"/>
      <c r="BF19" s="176"/>
      <c r="BG19" s="176"/>
      <c r="BH19" s="176"/>
    </row>
    <row r="20" spans="1:60" outlineLevel="1" x14ac:dyDescent="0.25">
      <c r="A20" s="167">
        <v>5</v>
      </c>
      <c r="B20" s="168" t="s">
        <v>128</v>
      </c>
      <c r="C20" s="169" t="s">
        <v>129</v>
      </c>
      <c r="D20" s="170" t="s">
        <v>113</v>
      </c>
      <c r="E20" s="171">
        <v>600</v>
      </c>
      <c r="F20" s="172">
        <f>SUM(H20+J20)</f>
        <v>0</v>
      </c>
      <c r="G20" s="173">
        <f>ROUND(E20*F20,2)</f>
        <v>0</v>
      </c>
      <c r="H20" s="142"/>
      <c r="I20" s="173">
        <f>ROUND(E20*H20,2)</f>
        <v>0</v>
      </c>
      <c r="J20" s="142"/>
      <c r="K20" s="173">
        <f>ROUND(E20*J20,2)</f>
        <v>0</v>
      </c>
      <c r="L20" s="173">
        <v>21</v>
      </c>
      <c r="M20" s="173">
        <f>G20*(1+L20/100)</f>
        <v>0</v>
      </c>
      <c r="N20" s="174">
        <v>8.1999999999999998E-4</v>
      </c>
      <c r="O20" s="174">
        <f>ROUND(E20*N20,5)</f>
        <v>0.49199999999999999</v>
      </c>
      <c r="P20" s="174">
        <v>0</v>
      </c>
      <c r="Q20" s="174">
        <f>ROUND(E20*P20,5)</f>
        <v>0</v>
      </c>
      <c r="R20" s="174"/>
      <c r="S20" s="174"/>
      <c r="T20" s="175">
        <v>6.0000000000000001E-3</v>
      </c>
      <c r="U20" s="174">
        <f>ROUND(E20*T20,2)</f>
        <v>3.6</v>
      </c>
      <c r="V20" s="176"/>
      <c r="W20" s="176"/>
      <c r="X20" s="176"/>
      <c r="Y20" s="176"/>
      <c r="Z20" s="176"/>
      <c r="AA20" s="176"/>
      <c r="AB20" s="176"/>
      <c r="AC20" s="176"/>
      <c r="AD20" s="176"/>
      <c r="AE20" s="176" t="s">
        <v>119</v>
      </c>
      <c r="AF20" s="176"/>
      <c r="AG20" s="176"/>
      <c r="AH20" s="176"/>
      <c r="AI20" s="176"/>
      <c r="AJ20" s="176"/>
      <c r="AK20" s="176"/>
      <c r="AL20" s="176"/>
      <c r="AM20" s="176"/>
      <c r="AN20" s="176"/>
      <c r="AO20" s="176"/>
      <c r="AP20" s="176"/>
      <c r="AQ20" s="176"/>
      <c r="AR20" s="176"/>
      <c r="AS20" s="176"/>
      <c r="AT20" s="176"/>
      <c r="AU20" s="176"/>
      <c r="AV20" s="176"/>
      <c r="AW20" s="176"/>
      <c r="AX20" s="176"/>
      <c r="AY20" s="176"/>
      <c r="AZ20" s="176"/>
      <c r="BA20" s="176"/>
      <c r="BB20" s="176"/>
      <c r="BC20" s="176"/>
      <c r="BD20" s="176"/>
      <c r="BE20" s="176"/>
      <c r="BF20" s="176"/>
      <c r="BG20" s="176"/>
      <c r="BH20" s="176"/>
    </row>
    <row r="21" spans="1:60" outlineLevel="1" x14ac:dyDescent="0.25">
      <c r="A21" s="167">
        <v>6</v>
      </c>
      <c r="B21" s="168" t="s">
        <v>130</v>
      </c>
      <c r="C21" s="169" t="s">
        <v>131</v>
      </c>
      <c r="D21" s="170" t="s">
        <v>113</v>
      </c>
      <c r="E21" s="171">
        <v>600</v>
      </c>
      <c r="F21" s="172">
        <f>SUM(H21+J21)</f>
        <v>0</v>
      </c>
      <c r="G21" s="173">
        <f>ROUND(E21*F21,2)</f>
        <v>0</v>
      </c>
      <c r="H21" s="142"/>
      <c r="I21" s="173">
        <f>ROUND(E21*H21,2)</f>
        <v>0</v>
      </c>
      <c r="J21" s="142"/>
      <c r="K21" s="173">
        <f>ROUND(E21*J21,2)</f>
        <v>0</v>
      </c>
      <c r="L21" s="173">
        <v>21</v>
      </c>
      <c r="M21" s="173">
        <f>G21*(1+L21/100)</f>
        <v>0</v>
      </c>
      <c r="N21" s="174">
        <v>0</v>
      </c>
      <c r="O21" s="174">
        <f>ROUND(E21*N21,5)</f>
        <v>0</v>
      </c>
      <c r="P21" s="174">
        <v>0</v>
      </c>
      <c r="Q21" s="174">
        <f>ROUND(E21*P21,5)</f>
        <v>0</v>
      </c>
      <c r="R21" s="174"/>
      <c r="S21" s="174"/>
      <c r="T21" s="175">
        <v>0.105</v>
      </c>
      <c r="U21" s="174">
        <f>ROUND(E21*T21,2)</f>
        <v>63</v>
      </c>
      <c r="V21" s="176"/>
      <c r="W21" s="176"/>
      <c r="X21" s="176"/>
      <c r="Y21" s="176"/>
      <c r="Z21" s="176"/>
      <c r="AA21" s="176"/>
      <c r="AB21" s="176"/>
      <c r="AC21" s="176"/>
      <c r="AD21" s="176"/>
      <c r="AE21" s="176" t="s">
        <v>119</v>
      </c>
      <c r="AF21" s="176"/>
      <c r="AG21" s="176"/>
      <c r="AH21" s="176"/>
      <c r="AI21" s="176"/>
      <c r="AJ21" s="176"/>
      <c r="AK21" s="176"/>
      <c r="AL21" s="176"/>
      <c r="AM21" s="176"/>
      <c r="AN21" s="176"/>
      <c r="AO21" s="176"/>
      <c r="AP21" s="176"/>
      <c r="AQ21" s="176"/>
      <c r="AR21" s="176"/>
      <c r="AS21" s="176"/>
      <c r="AT21" s="176"/>
      <c r="AU21" s="176"/>
      <c r="AV21" s="176"/>
      <c r="AW21" s="176"/>
      <c r="AX21" s="176"/>
      <c r="AY21" s="176"/>
      <c r="AZ21" s="176"/>
      <c r="BA21" s="176"/>
      <c r="BB21" s="176"/>
      <c r="BC21" s="176"/>
      <c r="BD21" s="176"/>
      <c r="BE21" s="176"/>
      <c r="BF21" s="176"/>
      <c r="BG21" s="176"/>
      <c r="BH21" s="176"/>
    </row>
    <row r="22" spans="1:60" x14ac:dyDescent="0.25">
      <c r="A22" s="180" t="s">
        <v>109</v>
      </c>
      <c r="B22" s="181" t="s">
        <v>62</v>
      </c>
      <c r="C22" s="182" t="s">
        <v>63</v>
      </c>
      <c r="D22" s="183"/>
      <c r="E22" s="184"/>
      <c r="F22" s="185"/>
      <c r="G22" s="185">
        <f>SUMIF(AE23:AE30,"&lt;&gt;NOR",G23:G30)</f>
        <v>0</v>
      </c>
      <c r="H22" s="185"/>
      <c r="I22" s="185">
        <f>SUM(I23:I30)</f>
        <v>0</v>
      </c>
      <c r="J22" s="185"/>
      <c r="K22" s="185">
        <f>SUM(K23:K30)</f>
        <v>0</v>
      </c>
      <c r="L22" s="185"/>
      <c r="M22" s="185">
        <f>SUM(M23:M30)</f>
        <v>0</v>
      </c>
      <c r="N22" s="186"/>
      <c r="O22" s="186">
        <f>SUM(O23:O30)</f>
        <v>0</v>
      </c>
      <c r="P22" s="186"/>
      <c r="Q22" s="186">
        <f>SUM(Q23:Q30)</f>
        <v>3.9412799999999999</v>
      </c>
      <c r="R22" s="186"/>
      <c r="S22" s="186"/>
      <c r="T22" s="187"/>
      <c r="U22" s="186">
        <f>SUM(U23:U30)</f>
        <v>92.97</v>
      </c>
      <c r="AE22" s="144" t="s">
        <v>110</v>
      </c>
    </row>
    <row r="23" spans="1:60" ht="20.399999999999999" outlineLevel="1" x14ac:dyDescent="0.25">
      <c r="A23" s="167">
        <v>7</v>
      </c>
      <c r="B23" s="168" t="s">
        <v>132</v>
      </c>
      <c r="C23" s="169" t="s">
        <v>133</v>
      </c>
      <c r="D23" s="170" t="s">
        <v>113</v>
      </c>
      <c r="E23" s="171">
        <v>42.84</v>
      </c>
      <c r="F23" s="172">
        <f>SUM(H23+J23)</f>
        <v>0</v>
      </c>
      <c r="G23" s="173">
        <f>ROUND(E23*F23,2)</f>
        <v>0</v>
      </c>
      <c r="H23" s="142"/>
      <c r="I23" s="173">
        <f>ROUND(E23*H23,2)</f>
        <v>0</v>
      </c>
      <c r="J23" s="142"/>
      <c r="K23" s="173">
        <f>ROUND(E23*J23,2)</f>
        <v>0</v>
      </c>
      <c r="L23" s="173">
        <v>21</v>
      </c>
      <c r="M23" s="173">
        <f>G23*(1+L23/100)</f>
        <v>0</v>
      </c>
      <c r="N23" s="174">
        <v>0</v>
      </c>
      <c r="O23" s="174">
        <f>ROUND(E23*N23,5)</f>
        <v>0</v>
      </c>
      <c r="P23" s="174">
        <v>9.1999999999999998E-2</v>
      </c>
      <c r="Q23" s="174">
        <f>ROUND(E23*P23,5)</f>
        <v>3.9412799999999999</v>
      </c>
      <c r="R23" s="174"/>
      <c r="S23" s="174"/>
      <c r="T23" s="175">
        <v>0.51622000000000001</v>
      </c>
      <c r="U23" s="174">
        <f>ROUND(E23*T23,2)</f>
        <v>22.11</v>
      </c>
      <c r="V23" s="176"/>
      <c r="W23" s="176"/>
      <c r="X23" s="176"/>
      <c r="Y23" s="176"/>
      <c r="Z23" s="176"/>
      <c r="AA23" s="176"/>
      <c r="AB23" s="176"/>
      <c r="AC23" s="176"/>
      <c r="AD23" s="176"/>
      <c r="AE23" s="176" t="s">
        <v>114</v>
      </c>
      <c r="AF23" s="176"/>
      <c r="AG23" s="176"/>
      <c r="AH23" s="176"/>
      <c r="AI23" s="176"/>
      <c r="AJ23" s="176"/>
      <c r="AK23" s="176"/>
      <c r="AL23" s="176"/>
      <c r="AM23" s="176"/>
      <c r="AN23" s="176"/>
      <c r="AO23" s="176"/>
      <c r="AP23" s="176"/>
      <c r="AQ23" s="176"/>
      <c r="AR23" s="176"/>
      <c r="AS23" s="176"/>
      <c r="AT23" s="176"/>
      <c r="AU23" s="176"/>
      <c r="AV23" s="176"/>
      <c r="AW23" s="176"/>
      <c r="AX23" s="176"/>
      <c r="AY23" s="176"/>
      <c r="AZ23" s="176"/>
      <c r="BA23" s="176"/>
      <c r="BB23" s="176"/>
      <c r="BC23" s="176"/>
      <c r="BD23" s="176"/>
      <c r="BE23" s="176"/>
      <c r="BF23" s="176"/>
      <c r="BG23" s="176"/>
      <c r="BH23" s="176"/>
    </row>
    <row r="24" spans="1:60" outlineLevel="1" x14ac:dyDescent="0.25">
      <c r="A24" s="167"/>
      <c r="B24" s="168"/>
      <c r="C24" s="177" t="s">
        <v>115</v>
      </c>
      <c r="D24" s="178"/>
      <c r="E24" s="179">
        <v>42.84</v>
      </c>
      <c r="F24" s="173"/>
      <c r="G24" s="173"/>
      <c r="H24" s="173"/>
      <c r="I24" s="173"/>
      <c r="J24" s="173"/>
      <c r="K24" s="173"/>
      <c r="L24" s="173"/>
      <c r="M24" s="173"/>
      <c r="N24" s="174"/>
      <c r="O24" s="174"/>
      <c r="P24" s="174"/>
      <c r="Q24" s="174"/>
      <c r="R24" s="174"/>
      <c r="S24" s="174"/>
      <c r="T24" s="175"/>
      <c r="U24" s="174"/>
      <c r="V24" s="176"/>
      <c r="W24" s="176"/>
      <c r="X24" s="176"/>
      <c r="Y24" s="176"/>
      <c r="Z24" s="176"/>
      <c r="AA24" s="176"/>
      <c r="AB24" s="176"/>
      <c r="AC24" s="176"/>
      <c r="AD24" s="176"/>
      <c r="AE24" s="176" t="s">
        <v>116</v>
      </c>
      <c r="AF24" s="176">
        <v>0</v>
      </c>
      <c r="AG24" s="176"/>
      <c r="AH24" s="176"/>
      <c r="AI24" s="176"/>
      <c r="AJ24" s="176"/>
      <c r="AK24" s="176"/>
      <c r="AL24" s="176"/>
      <c r="AM24" s="176"/>
      <c r="AN24" s="176"/>
      <c r="AO24" s="176"/>
      <c r="AP24" s="176"/>
      <c r="AQ24" s="176"/>
      <c r="AR24" s="176"/>
      <c r="AS24" s="176"/>
      <c r="AT24" s="176"/>
      <c r="AU24" s="176"/>
      <c r="AV24" s="176"/>
      <c r="AW24" s="176"/>
      <c r="AX24" s="176"/>
      <c r="AY24" s="176"/>
      <c r="AZ24" s="176"/>
      <c r="BA24" s="176"/>
      <c r="BB24" s="176"/>
      <c r="BC24" s="176"/>
      <c r="BD24" s="176"/>
      <c r="BE24" s="176"/>
      <c r="BF24" s="176"/>
      <c r="BG24" s="176"/>
      <c r="BH24" s="176"/>
    </row>
    <row r="25" spans="1:60" ht="20.399999999999999" outlineLevel="1" x14ac:dyDescent="0.25">
      <c r="A25" s="167">
        <v>8</v>
      </c>
      <c r="B25" s="168" t="s">
        <v>134</v>
      </c>
      <c r="C25" s="169" t="s">
        <v>135</v>
      </c>
      <c r="D25" s="170" t="s">
        <v>136</v>
      </c>
      <c r="E25" s="171">
        <v>13.38992</v>
      </c>
      <c r="F25" s="172">
        <f>SUM(H25+J25)</f>
        <v>0</v>
      </c>
      <c r="G25" s="173">
        <f>ROUND(E25*F25,2)</f>
        <v>0</v>
      </c>
      <c r="H25" s="142"/>
      <c r="I25" s="173">
        <f>ROUND(E25*H25,2)</f>
        <v>0</v>
      </c>
      <c r="J25" s="142"/>
      <c r="K25" s="173">
        <f>ROUND(E25*J25,2)</f>
        <v>0</v>
      </c>
      <c r="L25" s="173">
        <v>21</v>
      </c>
      <c r="M25" s="173">
        <f>G25*(1+L25/100)</f>
        <v>0</v>
      </c>
      <c r="N25" s="174">
        <v>0</v>
      </c>
      <c r="O25" s="174">
        <f>ROUND(E25*N25,5)</f>
        <v>0</v>
      </c>
      <c r="P25" s="174">
        <v>0</v>
      </c>
      <c r="Q25" s="174">
        <f>ROUND(E25*P25,5)</f>
        <v>0</v>
      </c>
      <c r="R25" s="174"/>
      <c r="S25" s="174"/>
      <c r="T25" s="175">
        <v>5.2919999999999998</v>
      </c>
      <c r="U25" s="174">
        <f>ROUND(E25*T25,2)</f>
        <v>70.86</v>
      </c>
      <c r="V25" s="176"/>
      <c r="W25" s="176"/>
      <c r="X25" s="176"/>
      <c r="Y25" s="176"/>
      <c r="Z25" s="176"/>
      <c r="AA25" s="176"/>
      <c r="AB25" s="176"/>
      <c r="AC25" s="176"/>
      <c r="AD25" s="176"/>
      <c r="AE25" s="176" t="s">
        <v>114</v>
      </c>
      <c r="AF25" s="176"/>
      <c r="AG25" s="176"/>
      <c r="AH25" s="176"/>
      <c r="AI25" s="176"/>
      <c r="AJ25" s="176"/>
      <c r="AK25" s="176"/>
      <c r="AL25" s="176"/>
      <c r="AM25" s="176"/>
      <c r="AN25" s="176"/>
      <c r="AO25" s="176"/>
      <c r="AP25" s="176"/>
      <c r="AQ25" s="176"/>
      <c r="AR25" s="176"/>
      <c r="AS25" s="176"/>
      <c r="AT25" s="176"/>
      <c r="AU25" s="176"/>
      <c r="AV25" s="176"/>
      <c r="AW25" s="176"/>
      <c r="AX25" s="176"/>
      <c r="AY25" s="176"/>
      <c r="AZ25" s="176"/>
      <c r="BA25" s="176"/>
      <c r="BB25" s="176"/>
      <c r="BC25" s="176"/>
      <c r="BD25" s="176"/>
      <c r="BE25" s="176"/>
      <c r="BF25" s="176"/>
      <c r="BG25" s="176"/>
      <c r="BH25" s="176"/>
    </row>
    <row r="26" spans="1:60" outlineLevel="1" x14ac:dyDescent="0.25">
      <c r="A26" s="167"/>
      <c r="B26" s="168"/>
      <c r="C26" s="177" t="s">
        <v>137</v>
      </c>
      <c r="D26" s="178"/>
      <c r="E26" s="179">
        <v>13.38992</v>
      </c>
      <c r="F26" s="173"/>
      <c r="G26" s="173"/>
      <c r="H26" s="173"/>
      <c r="I26" s="173"/>
      <c r="J26" s="173"/>
      <c r="K26" s="173"/>
      <c r="L26" s="173"/>
      <c r="M26" s="173"/>
      <c r="N26" s="174"/>
      <c r="O26" s="174"/>
      <c r="P26" s="174"/>
      <c r="Q26" s="174"/>
      <c r="R26" s="174"/>
      <c r="S26" s="174"/>
      <c r="T26" s="175"/>
      <c r="U26" s="174"/>
      <c r="V26" s="176"/>
      <c r="W26" s="176"/>
      <c r="X26" s="176"/>
      <c r="Y26" s="176"/>
      <c r="Z26" s="176"/>
      <c r="AA26" s="176"/>
      <c r="AB26" s="176"/>
      <c r="AC26" s="176"/>
      <c r="AD26" s="176"/>
      <c r="AE26" s="176" t="s">
        <v>116</v>
      </c>
      <c r="AF26" s="176">
        <v>0</v>
      </c>
      <c r="AG26" s="176"/>
      <c r="AH26" s="176"/>
      <c r="AI26" s="176"/>
      <c r="AJ26" s="176"/>
      <c r="AK26" s="176"/>
      <c r="AL26" s="176"/>
      <c r="AM26" s="176"/>
      <c r="AN26" s="176"/>
      <c r="AO26" s="176"/>
      <c r="AP26" s="176"/>
      <c r="AQ26" s="176"/>
      <c r="AR26" s="176"/>
      <c r="AS26" s="176"/>
      <c r="AT26" s="176"/>
      <c r="AU26" s="176"/>
      <c r="AV26" s="176"/>
      <c r="AW26" s="176"/>
      <c r="AX26" s="176"/>
      <c r="AY26" s="176"/>
      <c r="AZ26" s="176"/>
      <c r="BA26" s="176"/>
      <c r="BB26" s="176"/>
      <c r="BC26" s="176"/>
      <c r="BD26" s="176"/>
      <c r="BE26" s="176"/>
      <c r="BF26" s="176"/>
      <c r="BG26" s="176"/>
      <c r="BH26" s="176"/>
    </row>
    <row r="27" spans="1:60" outlineLevel="1" x14ac:dyDescent="0.25">
      <c r="A27" s="167">
        <v>9</v>
      </c>
      <c r="B27" s="168" t="s">
        <v>138</v>
      </c>
      <c r="C27" s="169" t="s">
        <v>139</v>
      </c>
      <c r="D27" s="170" t="s">
        <v>140</v>
      </c>
      <c r="E27" s="171">
        <v>1</v>
      </c>
      <c r="F27" s="172">
        <f>SUM(H27+J27)</f>
        <v>0</v>
      </c>
      <c r="G27" s="173">
        <f>ROUND(E27*F27,2)</f>
        <v>0</v>
      </c>
      <c r="H27" s="142"/>
      <c r="I27" s="173">
        <f>ROUND(E27*H27,2)</f>
        <v>0</v>
      </c>
      <c r="J27" s="142"/>
      <c r="K27" s="173">
        <f>ROUND(E27*J27,2)</f>
        <v>0</v>
      </c>
      <c r="L27" s="173">
        <v>21</v>
      </c>
      <c r="M27" s="173">
        <f>G27*(1+L27/100)</f>
        <v>0</v>
      </c>
      <c r="N27" s="174">
        <v>0</v>
      </c>
      <c r="O27" s="174">
        <f>ROUND(E27*N27,5)</f>
        <v>0</v>
      </c>
      <c r="P27" s="174">
        <v>0</v>
      </c>
      <c r="Q27" s="174">
        <f>ROUND(E27*P27,5)</f>
        <v>0</v>
      </c>
      <c r="R27" s="174"/>
      <c r="S27" s="174"/>
      <c r="T27" s="175">
        <v>0</v>
      </c>
      <c r="U27" s="174">
        <f>ROUND(E27*T27,2)</f>
        <v>0</v>
      </c>
      <c r="V27" s="176"/>
      <c r="W27" s="176"/>
      <c r="X27" s="176"/>
      <c r="Y27" s="176"/>
      <c r="Z27" s="176"/>
      <c r="AA27" s="176"/>
      <c r="AB27" s="176"/>
      <c r="AC27" s="176"/>
      <c r="AD27" s="176"/>
      <c r="AE27" s="176" t="s">
        <v>119</v>
      </c>
      <c r="AF27" s="176"/>
      <c r="AG27" s="176"/>
      <c r="AH27" s="176"/>
      <c r="AI27" s="176"/>
      <c r="AJ27" s="176"/>
      <c r="AK27" s="176"/>
      <c r="AL27" s="176"/>
      <c r="AM27" s="176"/>
      <c r="AN27" s="176"/>
      <c r="AO27" s="176"/>
      <c r="AP27" s="176"/>
      <c r="AQ27" s="176"/>
      <c r="AR27" s="176"/>
      <c r="AS27" s="176"/>
      <c r="AT27" s="176"/>
      <c r="AU27" s="176"/>
      <c r="AV27" s="176"/>
      <c r="AW27" s="176"/>
      <c r="AX27" s="176"/>
      <c r="AY27" s="176"/>
      <c r="AZ27" s="176"/>
      <c r="BA27" s="176"/>
      <c r="BB27" s="176"/>
      <c r="BC27" s="176"/>
      <c r="BD27" s="176"/>
      <c r="BE27" s="176"/>
      <c r="BF27" s="176"/>
      <c r="BG27" s="176"/>
      <c r="BH27" s="176"/>
    </row>
    <row r="28" spans="1:60" outlineLevel="1" x14ac:dyDescent="0.25">
      <c r="A28" s="167">
        <v>10</v>
      </c>
      <c r="B28" s="168" t="s">
        <v>141</v>
      </c>
      <c r="C28" s="169" t="s">
        <v>142</v>
      </c>
      <c r="D28" s="170" t="s">
        <v>136</v>
      </c>
      <c r="E28" s="171">
        <v>10.31964</v>
      </c>
      <c r="F28" s="172">
        <f>SUM(H28+J28)</f>
        <v>0</v>
      </c>
      <c r="G28" s="173">
        <f>ROUND(E28*F28,2)</f>
        <v>0</v>
      </c>
      <c r="H28" s="142"/>
      <c r="I28" s="173">
        <f>ROUND(E28*H28,2)</f>
        <v>0</v>
      </c>
      <c r="J28" s="142"/>
      <c r="K28" s="173">
        <f>ROUND(E28*J28,2)</f>
        <v>0</v>
      </c>
      <c r="L28" s="173">
        <v>21</v>
      </c>
      <c r="M28" s="173">
        <f>G28*(1+L28/100)</f>
        <v>0</v>
      </c>
      <c r="N28" s="174">
        <v>0</v>
      </c>
      <c r="O28" s="174">
        <f>ROUND(E28*N28,5)</f>
        <v>0</v>
      </c>
      <c r="P28" s="174">
        <v>0</v>
      </c>
      <c r="Q28" s="174">
        <f>ROUND(E28*P28,5)</f>
        <v>0</v>
      </c>
      <c r="R28" s="174"/>
      <c r="S28" s="174"/>
      <c r="T28" s="175">
        <v>0</v>
      </c>
      <c r="U28" s="174">
        <f>ROUND(E28*T28,2)</f>
        <v>0</v>
      </c>
      <c r="V28" s="176"/>
      <c r="W28" s="176"/>
      <c r="X28" s="176"/>
      <c r="Y28" s="176"/>
      <c r="Z28" s="176"/>
      <c r="AA28" s="176"/>
      <c r="AB28" s="176"/>
      <c r="AC28" s="176"/>
      <c r="AD28" s="176"/>
      <c r="AE28" s="176" t="s">
        <v>119</v>
      </c>
      <c r="AF28" s="176"/>
      <c r="AG28" s="176"/>
      <c r="AH28" s="176"/>
      <c r="AI28" s="176"/>
      <c r="AJ28" s="176"/>
      <c r="AK28" s="176"/>
      <c r="AL28" s="176"/>
      <c r="AM28" s="176"/>
      <c r="AN28" s="176"/>
      <c r="AO28" s="176"/>
      <c r="AP28" s="176"/>
      <c r="AQ28" s="176"/>
      <c r="AR28" s="176"/>
      <c r="AS28" s="176"/>
      <c r="AT28" s="176"/>
      <c r="AU28" s="176"/>
      <c r="AV28" s="176"/>
      <c r="AW28" s="176"/>
      <c r="AX28" s="176"/>
      <c r="AY28" s="176"/>
      <c r="AZ28" s="176"/>
      <c r="BA28" s="176"/>
      <c r="BB28" s="176"/>
      <c r="BC28" s="176"/>
      <c r="BD28" s="176"/>
      <c r="BE28" s="176"/>
      <c r="BF28" s="176"/>
      <c r="BG28" s="176"/>
      <c r="BH28" s="176"/>
    </row>
    <row r="29" spans="1:60" outlineLevel="1" x14ac:dyDescent="0.25">
      <c r="A29" s="167"/>
      <c r="B29" s="168"/>
      <c r="C29" s="177" t="s">
        <v>143</v>
      </c>
      <c r="D29" s="178"/>
      <c r="E29" s="179">
        <v>10.31964</v>
      </c>
      <c r="F29" s="173"/>
      <c r="G29" s="173"/>
      <c r="H29" s="173"/>
      <c r="I29" s="173"/>
      <c r="J29" s="173"/>
      <c r="K29" s="173"/>
      <c r="L29" s="173"/>
      <c r="M29" s="173"/>
      <c r="N29" s="174"/>
      <c r="O29" s="174"/>
      <c r="P29" s="174"/>
      <c r="Q29" s="174"/>
      <c r="R29" s="174"/>
      <c r="S29" s="174"/>
      <c r="T29" s="175"/>
      <c r="U29" s="174"/>
      <c r="V29" s="176"/>
      <c r="W29" s="176"/>
      <c r="X29" s="176"/>
      <c r="Y29" s="176"/>
      <c r="Z29" s="176"/>
      <c r="AA29" s="176"/>
      <c r="AB29" s="176"/>
      <c r="AC29" s="176"/>
      <c r="AD29" s="176"/>
      <c r="AE29" s="176" t="s">
        <v>116</v>
      </c>
      <c r="AF29" s="176">
        <v>0</v>
      </c>
      <c r="AG29" s="176"/>
      <c r="AH29" s="176"/>
      <c r="AI29" s="176"/>
      <c r="AJ29" s="176"/>
      <c r="AK29" s="176"/>
      <c r="AL29" s="176"/>
      <c r="AM29" s="176"/>
      <c r="AN29" s="176"/>
      <c r="AO29" s="176"/>
      <c r="AP29" s="176"/>
      <c r="AQ29" s="176"/>
      <c r="AR29" s="176"/>
      <c r="AS29" s="176"/>
      <c r="AT29" s="176"/>
      <c r="AU29" s="176"/>
      <c r="AV29" s="176"/>
      <c r="AW29" s="176"/>
      <c r="AX29" s="176"/>
      <c r="AY29" s="176"/>
      <c r="AZ29" s="176"/>
      <c r="BA29" s="176"/>
      <c r="BB29" s="176"/>
      <c r="BC29" s="176"/>
      <c r="BD29" s="176"/>
      <c r="BE29" s="176"/>
      <c r="BF29" s="176"/>
      <c r="BG29" s="176"/>
      <c r="BH29" s="176"/>
    </row>
    <row r="30" spans="1:60" outlineLevel="1" x14ac:dyDescent="0.25">
      <c r="A30" s="167">
        <v>11</v>
      </c>
      <c r="B30" s="168" t="s">
        <v>144</v>
      </c>
      <c r="C30" s="169" t="s">
        <v>145</v>
      </c>
      <c r="D30" s="170" t="s">
        <v>136</v>
      </c>
      <c r="E30" s="171">
        <v>3.0702799999999999</v>
      </c>
      <c r="F30" s="172">
        <f>SUM(H30+J30)</f>
        <v>0</v>
      </c>
      <c r="G30" s="173">
        <f>ROUND(E30*F30,2)</f>
        <v>0</v>
      </c>
      <c r="H30" s="142"/>
      <c r="I30" s="173">
        <f>ROUND(E30*H30,2)</f>
        <v>0</v>
      </c>
      <c r="J30" s="142"/>
      <c r="K30" s="173">
        <f>ROUND(E30*J30,2)</f>
        <v>0</v>
      </c>
      <c r="L30" s="173">
        <v>21</v>
      </c>
      <c r="M30" s="173">
        <f>G30*(1+L30/100)</f>
        <v>0</v>
      </c>
      <c r="N30" s="174">
        <v>0</v>
      </c>
      <c r="O30" s="174">
        <f>ROUND(E30*N30,5)</f>
        <v>0</v>
      </c>
      <c r="P30" s="174">
        <v>0</v>
      </c>
      <c r="Q30" s="174">
        <f>ROUND(E30*P30,5)</f>
        <v>0</v>
      </c>
      <c r="R30" s="174"/>
      <c r="S30" s="174"/>
      <c r="T30" s="175">
        <v>0</v>
      </c>
      <c r="U30" s="174">
        <f>ROUND(E30*T30,2)</f>
        <v>0</v>
      </c>
      <c r="V30" s="176"/>
      <c r="W30" s="176"/>
      <c r="X30" s="176"/>
      <c r="Y30" s="176"/>
      <c r="Z30" s="176"/>
      <c r="AA30" s="176"/>
      <c r="AB30" s="176"/>
      <c r="AC30" s="176"/>
      <c r="AD30" s="176"/>
      <c r="AE30" s="176" t="s">
        <v>119</v>
      </c>
      <c r="AF30" s="176"/>
      <c r="AG30" s="176"/>
      <c r="AH30" s="176"/>
      <c r="AI30" s="176"/>
      <c r="AJ30" s="176"/>
      <c r="AK30" s="176"/>
      <c r="AL30" s="176"/>
      <c r="AM30" s="176"/>
      <c r="AN30" s="176"/>
      <c r="AO30" s="176"/>
      <c r="AP30" s="176"/>
      <c r="AQ30" s="176"/>
      <c r="AR30" s="176"/>
      <c r="AS30" s="176"/>
      <c r="AT30" s="176"/>
      <c r="AU30" s="176"/>
      <c r="AV30" s="176"/>
      <c r="AW30" s="176"/>
      <c r="AX30" s="176"/>
      <c r="AY30" s="176"/>
      <c r="AZ30" s="176"/>
      <c r="BA30" s="176"/>
      <c r="BB30" s="176"/>
      <c r="BC30" s="176"/>
      <c r="BD30" s="176"/>
      <c r="BE30" s="176"/>
      <c r="BF30" s="176"/>
      <c r="BG30" s="176"/>
      <c r="BH30" s="176"/>
    </row>
    <row r="31" spans="1:60" x14ac:dyDescent="0.25">
      <c r="A31" s="180" t="s">
        <v>109</v>
      </c>
      <c r="B31" s="181" t="s">
        <v>64</v>
      </c>
      <c r="C31" s="182" t="s">
        <v>65</v>
      </c>
      <c r="D31" s="183"/>
      <c r="E31" s="184"/>
      <c r="F31" s="185"/>
      <c r="G31" s="185">
        <f>SUMIF(AE32:AE33,"&lt;&gt;NOR",G32:G33)</f>
        <v>0</v>
      </c>
      <c r="H31" s="185"/>
      <c r="I31" s="185">
        <f>SUM(I32:I33)</f>
        <v>0</v>
      </c>
      <c r="J31" s="185"/>
      <c r="K31" s="185">
        <f>SUM(K32:K33)</f>
        <v>0</v>
      </c>
      <c r="L31" s="185"/>
      <c r="M31" s="185">
        <f>SUM(M32:M33)</f>
        <v>0</v>
      </c>
      <c r="N31" s="186"/>
      <c r="O31" s="186">
        <f>SUM(O32:O33)</f>
        <v>0</v>
      </c>
      <c r="P31" s="186"/>
      <c r="Q31" s="186">
        <f>SUM(Q32:Q33)</f>
        <v>0</v>
      </c>
      <c r="R31" s="186"/>
      <c r="S31" s="186"/>
      <c r="T31" s="187"/>
      <c r="U31" s="186">
        <f>SUM(U32:U33)</f>
        <v>152.74</v>
      </c>
      <c r="AE31" s="144" t="s">
        <v>110</v>
      </c>
    </row>
    <row r="32" spans="1:60" outlineLevel="1" x14ac:dyDescent="0.25">
      <c r="A32" s="167">
        <v>12</v>
      </c>
      <c r="B32" s="168" t="s">
        <v>146</v>
      </c>
      <c r="C32" s="169" t="s">
        <v>147</v>
      </c>
      <c r="D32" s="170" t="s">
        <v>136</v>
      </c>
      <c r="E32" s="171">
        <v>59.271680000000003</v>
      </c>
      <c r="F32" s="172">
        <f>SUM(H32+J32)</f>
        <v>0</v>
      </c>
      <c r="G32" s="173">
        <f>ROUND(E32*F32,2)</f>
        <v>0</v>
      </c>
      <c r="H32" s="142"/>
      <c r="I32" s="173">
        <f>ROUND(E32*H32,2)</f>
        <v>0</v>
      </c>
      <c r="J32" s="142"/>
      <c r="K32" s="173">
        <f>ROUND(E32*J32,2)</f>
        <v>0</v>
      </c>
      <c r="L32" s="173">
        <v>21</v>
      </c>
      <c r="M32" s="173">
        <f>G32*(1+L32/100)</f>
        <v>0</v>
      </c>
      <c r="N32" s="174">
        <v>0</v>
      </c>
      <c r="O32" s="174">
        <f>ROUND(E32*N32,5)</f>
        <v>0</v>
      </c>
      <c r="P32" s="174">
        <v>0</v>
      </c>
      <c r="Q32" s="174">
        <f>ROUND(E32*P32,5)</f>
        <v>0</v>
      </c>
      <c r="R32" s="174"/>
      <c r="S32" s="174"/>
      <c r="T32" s="175">
        <v>2.577</v>
      </c>
      <c r="U32" s="174">
        <f>ROUND(E32*T32,2)</f>
        <v>152.74</v>
      </c>
      <c r="V32" s="176"/>
      <c r="W32" s="176"/>
      <c r="X32" s="176"/>
      <c r="Y32" s="176"/>
      <c r="Z32" s="176"/>
      <c r="AA32" s="176"/>
      <c r="AB32" s="176"/>
      <c r="AC32" s="176"/>
      <c r="AD32" s="176"/>
      <c r="AE32" s="176" t="s">
        <v>119</v>
      </c>
      <c r="AF32" s="176"/>
      <c r="AG32" s="176"/>
      <c r="AH32" s="176"/>
      <c r="AI32" s="176"/>
      <c r="AJ32" s="176"/>
      <c r="AK32" s="176"/>
      <c r="AL32" s="176"/>
      <c r="AM32" s="176"/>
      <c r="AN32" s="176"/>
      <c r="AO32" s="176"/>
      <c r="AP32" s="176"/>
      <c r="AQ32" s="176"/>
      <c r="AR32" s="176"/>
      <c r="AS32" s="176"/>
      <c r="AT32" s="176"/>
      <c r="AU32" s="176"/>
      <c r="AV32" s="176"/>
      <c r="AW32" s="176"/>
      <c r="AX32" s="176"/>
      <c r="AY32" s="176"/>
      <c r="AZ32" s="176"/>
      <c r="BA32" s="176"/>
      <c r="BB32" s="176"/>
      <c r="BC32" s="176"/>
      <c r="BD32" s="176"/>
      <c r="BE32" s="176"/>
      <c r="BF32" s="176"/>
      <c r="BG32" s="176"/>
      <c r="BH32" s="176"/>
    </row>
    <row r="33" spans="1:60" outlineLevel="1" x14ac:dyDescent="0.25">
      <c r="A33" s="167"/>
      <c r="B33" s="168"/>
      <c r="C33" s="177" t="s">
        <v>148</v>
      </c>
      <c r="D33" s="178"/>
      <c r="E33" s="179">
        <v>59.271680000000003</v>
      </c>
      <c r="F33" s="173"/>
      <c r="G33" s="173"/>
      <c r="H33" s="173"/>
      <c r="I33" s="173"/>
      <c r="J33" s="173"/>
      <c r="K33" s="173"/>
      <c r="L33" s="173"/>
      <c r="M33" s="173"/>
      <c r="N33" s="174"/>
      <c r="O33" s="174"/>
      <c r="P33" s="174"/>
      <c r="Q33" s="174"/>
      <c r="R33" s="174"/>
      <c r="S33" s="174"/>
      <c r="T33" s="175"/>
      <c r="U33" s="174"/>
      <c r="V33" s="176"/>
      <c r="W33" s="176"/>
      <c r="X33" s="176"/>
      <c r="Y33" s="176"/>
      <c r="Z33" s="176"/>
      <c r="AA33" s="176"/>
      <c r="AB33" s="176"/>
      <c r="AC33" s="176"/>
      <c r="AD33" s="176"/>
      <c r="AE33" s="176" t="s">
        <v>116</v>
      </c>
      <c r="AF33" s="176">
        <v>0</v>
      </c>
      <c r="AG33" s="176"/>
      <c r="AH33" s="176"/>
      <c r="AI33" s="176"/>
      <c r="AJ33" s="176"/>
      <c r="AK33" s="176"/>
      <c r="AL33" s="176"/>
      <c r="AM33" s="176"/>
      <c r="AN33" s="176"/>
      <c r="AO33" s="176"/>
      <c r="AP33" s="176"/>
      <c r="AQ33" s="176"/>
      <c r="AR33" s="176"/>
      <c r="AS33" s="176"/>
      <c r="AT33" s="176"/>
      <c r="AU33" s="176"/>
      <c r="AV33" s="176"/>
      <c r="AW33" s="176"/>
      <c r="AX33" s="176"/>
      <c r="AY33" s="176"/>
      <c r="AZ33" s="176"/>
      <c r="BA33" s="176"/>
      <c r="BB33" s="176"/>
      <c r="BC33" s="176"/>
      <c r="BD33" s="176"/>
      <c r="BE33" s="176"/>
      <c r="BF33" s="176"/>
      <c r="BG33" s="176"/>
      <c r="BH33" s="176"/>
    </row>
    <row r="34" spans="1:60" x14ac:dyDescent="0.25">
      <c r="A34" s="180" t="s">
        <v>109</v>
      </c>
      <c r="B34" s="181" t="s">
        <v>66</v>
      </c>
      <c r="C34" s="182" t="s">
        <v>67</v>
      </c>
      <c r="D34" s="183"/>
      <c r="E34" s="184"/>
      <c r="F34" s="185"/>
      <c r="G34" s="185">
        <f>SUMIF(AE35:AE46,"&lt;&gt;NOR",G35:G46)</f>
        <v>0</v>
      </c>
      <c r="H34" s="185"/>
      <c r="I34" s="185">
        <f>SUM(I35:I46)</f>
        <v>0</v>
      </c>
      <c r="J34" s="185"/>
      <c r="K34" s="185">
        <f>SUM(K35:K46)</f>
        <v>0</v>
      </c>
      <c r="L34" s="185"/>
      <c r="M34" s="185">
        <f>SUM(M35:M46)</f>
        <v>0</v>
      </c>
      <c r="N34" s="186"/>
      <c r="O34" s="186">
        <f>SUM(O35:O46)</f>
        <v>3.2348599999999998</v>
      </c>
      <c r="P34" s="186"/>
      <c r="Q34" s="186">
        <f>SUM(Q35:Q46)</f>
        <v>5.4878499999999999</v>
      </c>
      <c r="R34" s="186"/>
      <c r="S34" s="186"/>
      <c r="T34" s="187"/>
      <c r="U34" s="186">
        <f>SUM(U35:U46)</f>
        <v>165.42</v>
      </c>
      <c r="AE34" s="144" t="s">
        <v>110</v>
      </c>
    </row>
    <row r="35" spans="1:60" outlineLevel="1" x14ac:dyDescent="0.25">
      <c r="A35" s="167">
        <v>13</v>
      </c>
      <c r="B35" s="168" t="s">
        <v>149</v>
      </c>
      <c r="C35" s="169" t="s">
        <v>150</v>
      </c>
      <c r="D35" s="170" t="s">
        <v>113</v>
      </c>
      <c r="E35" s="171">
        <v>546.42999999999995</v>
      </c>
      <c r="F35" s="172">
        <f>SUM(H35+J35)</f>
        <v>0</v>
      </c>
      <c r="G35" s="173">
        <f>ROUND(E35*F35,2)</f>
        <v>0</v>
      </c>
      <c r="H35" s="142"/>
      <c r="I35" s="173">
        <f>ROUND(E35*H35,2)</f>
        <v>0</v>
      </c>
      <c r="J35" s="142"/>
      <c r="K35" s="173">
        <f>ROUND(E35*J35,2)</f>
        <v>0</v>
      </c>
      <c r="L35" s="173">
        <v>21</v>
      </c>
      <c r="M35" s="173">
        <f>G35*(1+L35/100)</f>
        <v>0</v>
      </c>
      <c r="N35" s="174">
        <v>0</v>
      </c>
      <c r="O35" s="174">
        <f>ROUND(E35*N35,5)</f>
        <v>0</v>
      </c>
      <c r="P35" s="174">
        <v>9.7400000000000004E-3</v>
      </c>
      <c r="Q35" s="174">
        <f>ROUND(E35*P35,5)</f>
        <v>5.3222300000000002</v>
      </c>
      <c r="R35" s="174"/>
      <c r="S35" s="174"/>
      <c r="T35" s="175">
        <v>4.3999999999999997E-2</v>
      </c>
      <c r="U35" s="174">
        <f>ROUND(E35*T35,2)</f>
        <v>24.04</v>
      </c>
      <c r="V35" s="176"/>
      <c r="W35" s="176"/>
      <c r="X35" s="176"/>
      <c r="Y35" s="176"/>
      <c r="Z35" s="176"/>
      <c r="AA35" s="176"/>
      <c r="AB35" s="176"/>
      <c r="AC35" s="176"/>
      <c r="AD35" s="176"/>
      <c r="AE35" s="176" t="s">
        <v>119</v>
      </c>
      <c r="AF35" s="176"/>
      <c r="AG35" s="176"/>
      <c r="AH35" s="176"/>
      <c r="AI35" s="176"/>
      <c r="AJ35" s="176"/>
      <c r="AK35" s="176"/>
      <c r="AL35" s="176"/>
      <c r="AM35" s="176"/>
      <c r="AN35" s="176"/>
      <c r="AO35" s="176"/>
      <c r="AP35" s="176"/>
      <c r="AQ35" s="176"/>
      <c r="AR35" s="176"/>
      <c r="AS35" s="176"/>
      <c r="AT35" s="176"/>
      <c r="AU35" s="176"/>
      <c r="AV35" s="176"/>
      <c r="AW35" s="176"/>
      <c r="AX35" s="176"/>
      <c r="AY35" s="176"/>
      <c r="AZ35" s="176"/>
      <c r="BA35" s="176"/>
      <c r="BB35" s="176"/>
      <c r="BC35" s="176"/>
      <c r="BD35" s="176"/>
      <c r="BE35" s="176"/>
      <c r="BF35" s="176"/>
      <c r="BG35" s="176"/>
      <c r="BH35" s="176"/>
    </row>
    <row r="36" spans="1:60" outlineLevel="1" x14ac:dyDescent="0.25">
      <c r="A36" s="167"/>
      <c r="B36" s="168"/>
      <c r="C36" s="177" t="s">
        <v>123</v>
      </c>
      <c r="D36" s="178"/>
      <c r="E36" s="179">
        <v>406.38</v>
      </c>
      <c r="F36" s="173"/>
      <c r="G36" s="173"/>
      <c r="H36" s="173"/>
      <c r="I36" s="173"/>
      <c r="J36" s="173"/>
      <c r="K36" s="173"/>
      <c r="L36" s="173"/>
      <c r="M36" s="173"/>
      <c r="N36" s="174"/>
      <c r="O36" s="174"/>
      <c r="P36" s="174"/>
      <c r="Q36" s="174"/>
      <c r="R36" s="174"/>
      <c r="S36" s="174"/>
      <c r="T36" s="175"/>
      <c r="U36" s="174"/>
      <c r="V36" s="176"/>
      <c r="W36" s="176"/>
      <c r="X36" s="176"/>
      <c r="Y36" s="176"/>
      <c r="Z36" s="176"/>
      <c r="AA36" s="176"/>
      <c r="AB36" s="176"/>
      <c r="AC36" s="176"/>
      <c r="AD36" s="176"/>
      <c r="AE36" s="176" t="s">
        <v>116</v>
      </c>
      <c r="AF36" s="176">
        <v>0</v>
      </c>
      <c r="AG36" s="176"/>
      <c r="AH36" s="176"/>
      <c r="AI36" s="176"/>
      <c r="AJ36" s="176"/>
      <c r="AK36" s="176"/>
      <c r="AL36" s="176"/>
      <c r="AM36" s="176"/>
      <c r="AN36" s="176"/>
      <c r="AO36" s="176"/>
      <c r="AP36" s="176"/>
      <c r="AQ36" s="176"/>
      <c r="AR36" s="176"/>
      <c r="AS36" s="176"/>
      <c r="AT36" s="176"/>
      <c r="AU36" s="176"/>
      <c r="AV36" s="176"/>
      <c r="AW36" s="176"/>
      <c r="AX36" s="176"/>
      <c r="AY36" s="176"/>
      <c r="AZ36" s="176"/>
      <c r="BA36" s="176"/>
      <c r="BB36" s="176"/>
      <c r="BC36" s="176"/>
      <c r="BD36" s="176"/>
      <c r="BE36" s="176"/>
      <c r="BF36" s="176"/>
      <c r="BG36" s="176"/>
      <c r="BH36" s="176"/>
    </row>
    <row r="37" spans="1:60" outlineLevel="1" x14ac:dyDescent="0.25">
      <c r="A37" s="167"/>
      <c r="B37" s="168"/>
      <c r="C37" s="177" t="s">
        <v>124</v>
      </c>
      <c r="D37" s="178"/>
      <c r="E37" s="179">
        <v>140.05000000000001</v>
      </c>
      <c r="F37" s="173"/>
      <c r="G37" s="173"/>
      <c r="H37" s="173"/>
      <c r="I37" s="173"/>
      <c r="J37" s="173"/>
      <c r="K37" s="173"/>
      <c r="L37" s="173"/>
      <c r="M37" s="173"/>
      <c r="N37" s="174"/>
      <c r="O37" s="174"/>
      <c r="P37" s="174"/>
      <c r="Q37" s="174"/>
      <c r="R37" s="174"/>
      <c r="S37" s="174"/>
      <c r="T37" s="175"/>
      <c r="U37" s="174"/>
      <c r="V37" s="176"/>
      <c r="W37" s="176"/>
      <c r="X37" s="176"/>
      <c r="Y37" s="176"/>
      <c r="Z37" s="176"/>
      <c r="AA37" s="176"/>
      <c r="AB37" s="176"/>
      <c r="AC37" s="176"/>
      <c r="AD37" s="176"/>
      <c r="AE37" s="176" t="s">
        <v>116</v>
      </c>
      <c r="AF37" s="176">
        <v>0</v>
      </c>
      <c r="AG37" s="176"/>
      <c r="AH37" s="176"/>
      <c r="AI37" s="176"/>
      <c r="AJ37" s="176"/>
      <c r="AK37" s="176"/>
      <c r="AL37" s="176"/>
      <c r="AM37" s="176"/>
      <c r="AN37" s="176"/>
      <c r="AO37" s="176"/>
      <c r="AP37" s="176"/>
      <c r="AQ37" s="176"/>
      <c r="AR37" s="176"/>
      <c r="AS37" s="176"/>
      <c r="AT37" s="176"/>
      <c r="AU37" s="176"/>
      <c r="AV37" s="176"/>
      <c r="AW37" s="176"/>
      <c r="AX37" s="176"/>
      <c r="AY37" s="176"/>
      <c r="AZ37" s="176"/>
      <c r="BA37" s="176"/>
      <c r="BB37" s="176"/>
      <c r="BC37" s="176"/>
      <c r="BD37" s="176"/>
      <c r="BE37" s="176"/>
      <c r="BF37" s="176"/>
      <c r="BG37" s="176"/>
      <c r="BH37" s="176"/>
    </row>
    <row r="38" spans="1:60" outlineLevel="1" x14ac:dyDescent="0.25">
      <c r="A38" s="167">
        <v>14</v>
      </c>
      <c r="B38" s="168" t="s">
        <v>151</v>
      </c>
      <c r="C38" s="169" t="s">
        <v>152</v>
      </c>
      <c r="D38" s="170" t="s">
        <v>113</v>
      </c>
      <c r="E38" s="171">
        <v>16.079999999999998</v>
      </c>
      <c r="F38" s="172">
        <f>SUM(H38+J38)</f>
        <v>0</v>
      </c>
      <c r="G38" s="173">
        <f>ROUND(E38*F38,2)</f>
        <v>0</v>
      </c>
      <c r="H38" s="142"/>
      <c r="I38" s="173">
        <f>ROUND(E38*H38,2)</f>
        <v>0</v>
      </c>
      <c r="J38" s="142"/>
      <c r="K38" s="173">
        <f>ROUND(E38*J38,2)</f>
        <v>0</v>
      </c>
      <c r="L38" s="173">
        <v>21</v>
      </c>
      <c r="M38" s="173">
        <f>G38*(1+L38/100)</f>
        <v>0</v>
      </c>
      <c r="N38" s="174">
        <v>0</v>
      </c>
      <c r="O38" s="174">
        <f>ROUND(E38*N38,5)</f>
        <v>0</v>
      </c>
      <c r="P38" s="174">
        <v>1.03E-2</v>
      </c>
      <c r="Q38" s="174">
        <f>ROUND(E38*P38,5)</f>
        <v>0.16561999999999999</v>
      </c>
      <c r="R38" s="174"/>
      <c r="S38" s="174"/>
      <c r="T38" s="175">
        <v>4.4999999999999998E-2</v>
      </c>
      <c r="U38" s="174">
        <f>ROUND(E38*T38,2)</f>
        <v>0.72</v>
      </c>
      <c r="V38" s="176"/>
      <c r="W38" s="176"/>
      <c r="X38" s="176"/>
      <c r="Y38" s="176"/>
      <c r="Z38" s="176"/>
      <c r="AA38" s="176"/>
      <c r="AB38" s="176"/>
      <c r="AC38" s="176"/>
      <c r="AD38" s="176"/>
      <c r="AE38" s="176" t="s">
        <v>119</v>
      </c>
      <c r="AF38" s="176"/>
      <c r="AG38" s="176"/>
      <c r="AH38" s="176"/>
      <c r="AI38" s="176"/>
      <c r="AJ38" s="176"/>
      <c r="AK38" s="176"/>
      <c r="AL38" s="176"/>
      <c r="AM38" s="176"/>
      <c r="AN38" s="176"/>
      <c r="AO38" s="176"/>
      <c r="AP38" s="176"/>
      <c r="AQ38" s="176"/>
      <c r="AR38" s="176"/>
      <c r="AS38" s="176"/>
      <c r="AT38" s="176"/>
      <c r="AU38" s="176"/>
      <c r="AV38" s="176"/>
      <c r="AW38" s="176"/>
      <c r="AX38" s="176"/>
      <c r="AY38" s="176"/>
      <c r="AZ38" s="176"/>
      <c r="BA38" s="176"/>
      <c r="BB38" s="176"/>
      <c r="BC38" s="176"/>
      <c r="BD38" s="176"/>
      <c r="BE38" s="176"/>
      <c r="BF38" s="176"/>
      <c r="BG38" s="176"/>
      <c r="BH38" s="176"/>
    </row>
    <row r="39" spans="1:60" outlineLevel="1" x14ac:dyDescent="0.25">
      <c r="A39" s="167"/>
      <c r="B39" s="168"/>
      <c r="C39" s="177" t="s">
        <v>153</v>
      </c>
      <c r="D39" s="178"/>
      <c r="E39" s="179">
        <v>16.079999999999998</v>
      </c>
      <c r="F39" s="173"/>
      <c r="G39" s="173"/>
      <c r="H39" s="173"/>
      <c r="I39" s="173"/>
      <c r="J39" s="173"/>
      <c r="K39" s="173"/>
      <c r="L39" s="173"/>
      <c r="M39" s="173"/>
      <c r="N39" s="174"/>
      <c r="O39" s="174"/>
      <c r="P39" s="174"/>
      <c r="Q39" s="174"/>
      <c r="R39" s="174"/>
      <c r="S39" s="174"/>
      <c r="T39" s="175"/>
      <c r="U39" s="174"/>
      <c r="V39" s="176"/>
      <c r="W39" s="176"/>
      <c r="X39" s="176"/>
      <c r="Y39" s="176"/>
      <c r="Z39" s="176"/>
      <c r="AA39" s="176"/>
      <c r="AB39" s="176"/>
      <c r="AC39" s="176"/>
      <c r="AD39" s="176"/>
      <c r="AE39" s="176" t="s">
        <v>116</v>
      </c>
      <c r="AF39" s="176">
        <v>0</v>
      </c>
      <c r="AG39" s="176"/>
      <c r="AH39" s="176"/>
      <c r="AI39" s="176"/>
      <c r="AJ39" s="176"/>
      <c r="AK39" s="176"/>
      <c r="AL39" s="176"/>
      <c r="AM39" s="176"/>
      <c r="AN39" s="176"/>
      <c r="AO39" s="176"/>
      <c r="AP39" s="176"/>
      <c r="AQ39" s="176"/>
      <c r="AR39" s="176"/>
      <c r="AS39" s="176"/>
      <c r="AT39" s="176"/>
      <c r="AU39" s="176"/>
      <c r="AV39" s="176"/>
      <c r="AW39" s="176"/>
      <c r="AX39" s="176"/>
      <c r="AY39" s="176"/>
      <c r="AZ39" s="176"/>
      <c r="BA39" s="176"/>
      <c r="BB39" s="176"/>
      <c r="BC39" s="176"/>
      <c r="BD39" s="176"/>
      <c r="BE39" s="176"/>
      <c r="BF39" s="176"/>
      <c r="BG39" s="176"/>
      <c r="BH39" s="176"/>
    </row>
    <row r="40" spans="1:60" ht="20.399999999999999" outlineLevel="1" x14ac:dyDescent="0.25">
      <c r="A40" s="167">
        <v>15</v>
      </c>
      <c r="B40" s="168" t="s">
        <v>154</v>
      </c>
      <c r="C40" s="169" t="s">
        <v>155</v>
      </c>
      <c r="D40" s="170" t="s">
        <v>113</v>
      </c>
      <c r="E40" s="171">
        <v>546.42999999999995</v>
      </c>
      <c r="F40" s="172">
        <f>SUM(H40+J40)</f>
        <v>0</v>
      </c>
      <c r="G40" s="173">
        <f>ROUND(E40*F40,2)</f>
        <v>0</v>
      </c>
      <c r="H40" s="142"/>
      <c r="I40" s="173">
        <f>ROUND(E40*H40,2)</f>
        <v>0</v>
      </c>
      <c r="J40" s="142"/>
      <c r="K40" s="173">
        <f>ROUND(E40*J40,2)</f>
        <v>0</v>
      </c>
      <c r="L40" s="173">
        <v>21</v>
      </c>
      <c r="M40" s="173">
        <f>G40*(1+L40/100)</f>
        <v>0</v>
      </c>
      <c r="N40" s="174">
        <v>3.3E-4</v>
      </c>
      <c r="O40" s="174">
        <f>ROUND(E40*N40,5)</f>
        <v>0.18032000000000001</v>
      </c>
      <c r="P40" s="174">
        <v>0</v>
      </c>
      <c r="Q40" s="174">
        <f>ROUND(E40*P40,5)</f>
        <v>0</v>
      </c>
      <c r="R40" s="174"/>
      <c r="S40" s="174"/>
      <c r="T40" s="175">
        <v>2.75E-2</v>
      </c>
      <c r="U40" s="174">
        <f>ROUND(E40*T40,2)</f>
        <v>15.03</v>
      </c>
      <c r="V40" s="176"/>
      <c r="W40" s="176"/>
      <c r="X40" s="176"/>
      <c r="Y40" s="176"/>
      <c r="Z40" s="176"/>
      <c r="AA40" s="176"/>
      <c r="AB40" s="176"/>
      <c r="AC40" s="176"/>
      <c r="AD40" s="176"/>
      <c r="AE40" s="176" t="s">
        <v>119</v>
      </c>
      <c r="AF40" s="176"/>
      <c r="AG40" s="176"/>
      <c r="AH40" s="176"/>
      <c r="AI40" s="176"/>
      <c r="AJ40" s="176"/>
      <c r="AK40" s="176"/>
      <c r="AL40" s="176"/>
      <c r="AM40" s="176"/>
      <c r="AN40" s="176"/>
      <c r="AO40" s="176"/>
      <c r="AP40" s="176"/>
      <c r="AQ40" s="176"/>
      <c r="AR40" s="176"/>
      <c r="AS40" s="176"/>
      <c r="AT40" s="176"/>
      <c r="AU40" s="176"/>
      <c r="AV40" s="176"/>
      <c r="AW40" s="176"/>
      <c r="AX40" s="176"/>
      <c r="AY40" s="176"/>
      <c r="AZ40" s="176"/>
      <c r="BA40" s="176"/>
      <c r="BB40" s="176"/>
      <c r="BC40" s="176"/>
      <c r="BD40" s="176"/>
      <c r="BE40" s="176"/>
      <c r="BF40" s="176"/>
      <c r="BG40" s="176"/>
      <c r="BH40" s="176"/>
    </row>
    <row r="41" spans="1:60" outlineLevel="1" x14ac:dyDescent="0.25">
      <c r="A41" s="167"/>
      <c r="B41" s="168"/>
      <c r="C41" s="177" t="s">
        <v>123</v>
      </c>
      <c r="D41" s="178"/>
      <c r="E41" s="179">
        <v>406.38</v>
      </c>
      <c r="F41" s="173"/>
      <c r="G41" s="173"/>
      <c r="H41" s="173"/>
      <c r="I41" s="173"/>
      <c r="J41" s="173"/>
      <c r="K41" s="173"/>
      <c r="L41" s="173"/>
      <c r="M41" s="173"/>
      <c r="N41" s="174"/>
      <c r="O41" s="174"/>
      <c r="P41" s="174"/>
      <c r="Q41" s="174"/>
      <c r="R41" s="174"/>
      <c r="S41" s="174"/>
      <c r="T41" s="175"/>
      <c r="U41" s="174"/>
      <c r="V41" s="176"/>
      <c r="W41" s="176"/>
      <c r="X41" s="176"/>
      <c r="Y41" s="176"/>
      <c r="Z41" s="176"/>
      <c r="AA41" s="176"/>
      <c r="AB41" s="176"/>
      <c r="AC41" s="176"/>
      <c r="AD41" s="176"/>
      <c r="AE41" s="176" t="s">
        <v>116</v>
      </c>
      <c r="AF41" s="176">
        <v>0</v>
      </c>
      <c r="AG41" s="176"/>
      <c r="AH41" s="176"/>
      <c r="AI41" s="176"/>
      <c r="AJ41" s="176"/>
      <c r="AK41" s="176"/>
      <c r="AL41" s="176"/>
      <c r="AM41" s="176"/>
      <c r="AN41" s="176"/>
      <c r="AO41" s="176"/>
      <c r="AP41" s="176"/>
      <c r="AQ41" s="176"/>
      <c r="AR41" s="176"/>
      <c r="AS41" s="176"/>
      <c r="AT41" s="176"/>
      <c r="AU41" s="176"/>
      <c r="AV41" s="176"/>
      <c r="AW41" s="176"/>
      <c r="AX41" s="176"/>
      <c r="AY41" s="176"/>
      <c r="AZ41" s="176"/>
      <c r="BA41" s="176"/>
      <c r="BB41" s="176"/>
      <c r="BC41" s="176"/>
      <c r="BD41" s="176"/>
      <c r="BE41" s="176"/>
      <c r="BF41" s="176"/>
      <c r="BG41" s="176"/>
      <c r="BH41" s="176"/>
    </row>
    <row r="42" spans="1:60" outlineLevel="1" x14ac:dyDescent="0.25">
      <c r="A42" s="167"/>
      <c r="B42" s="168"/>
      <c r="C42" s="177" t="s">
        <v>124</v>
      </c>
      <c r="D42" s="178"/>
      <c r="E42" s="179">
        <v>140.05000000000001</v>
      </c>
      <c r="F42" s="173"/>
      <c r="G42" s="173"/>
      <c r="H42" s="173"/>
      <c r="I42" s="173"/>
      <c r="J42" s="173"/>
      <c r="K42" s="173"/>
      <c r="L42" s="173"/>
      <c r="M42" s="173"/>
      <c r="N42" s="174"/>
      <c r="O42" s="174"/>
      <c r="P42" s="174"/>
      <c r="Q42" s="174"/>
      <c r="R42" s="174"/>
      <c r="S42" s="174"/>
      <c r="T42" s="175"/>
      <c r="U42" s="174"/>
      <c r="V42" s="176"/>
      <c r="W42" s="176"/>
      <c r="X42" s="176"/>
      <c r="Y42" s="176"/>
      <c r="Z42" s="176"/>
      <c r="AA42" s="176"/>
      <c r="AB42" s="176"/>
      <c r="AC42" s="176"/>
      <c r="AD42" s="176"/>
      <c r="AE42" s="176" t="s">
        <v>116</v>
      </c>
      <c r="AF42" s="176">
        <v>0</v>
      </c>
      <c r="AG42" s="176"/>
      <c r="AH42" s="176"/>
      <c r="AI42" s="176"/>
      <c r="AJ42" s="176"/>
      <c r="AK42" s="176"/>
      <c r="AL42" s="176"/>
      <c r="AM42" s="176"/>
      <c r="AN42" s="176"/>
      <c r="AO42" s="176"/>
      <c r="AP42" s="176"/>
      <c r="AQ42" s="176"/>
      <c r="AR42" s="176"/>
      <c r="AS42" s="176"/>
      <c r="AT42" s="176"/>
      <c r="AU42" s="176"/>
      <c r="AV42" s="176"/>
      <c r="AW42" s="176"/>
      <c r="AX42" s="176"/>
      <c r="AY42" s="176"/>
      <c r="AZ42" s="176"/>
      <c r="BA42" s="176"/>
      <c r="BB42" s="176"/>
      <c r="BC42" s="176"/>
      <c r="BD42" s="176"/>
      <c r="BE42" s="176"/>
      <c r="BF42" s="176"/>
      <c r="BG42" s="176"/>
      <c r="BH42" s="176"/>
    </row>
    <row r="43" spans="1:60" ht="20.399999999999999" outlineLevel="1" x14ac:dyDescent="0.25">
      <c r="A43" s="167">
        <v>16</v>
      </c>
      <c r="B43" s="168" t="s">
        <v>156</v>
      </c>
      <c r="C43" s="169" t="s">
        <v>157</v>
      </c>
      <c r="D43" s="170" t="s">
        <v>113</v>
      </c>
      <c r="E43" s="171">
        <v>546.43000000000006</v>
      </c>
      <c r="F43" s="172">
        <f>SUM(H43+J43)</f>
        <v>0</v>
      </c>
      <c r="G43" s="173">
        <f>ROUND(E43*F43,2)</f>
        <v>0</v>
      </c>
      <c r="H43" s="142"/>
      <c r="I43" s="173">
        <f>ROUND(E43*H43,2)</f>
        <v>0</v>
      </c>
      <c r="J43" s="142"/>
      <c r="K43" s="173">
        <f>ROUND(E43*J43,2)</f>
        <v>0</v>
      </c>
      <c r="L43" s="173">
        <v>21</v>
      </c>
      <c r="M43" s="173">
        <f>G43*(1+L43/100)</f>
        <v>0</v>
      </c>
      <c r="N43" s="174">
        <v>5.5900000000000004E-3</v>
      </c>
      <c r="O43" s="174">
        <f>ROUND(E43*N43,5)</f>
        <v>3.0545399999999998</v>
      </c>
      <c r="P43" s="174">
        <v>0</v>
      </c>
      <c r="Q43" s="174">
        <f>ROUND(E43*P43,5)</f>
        <v>0</v>
      </c>
      <c r="R43" s="174"/>
      <c r="S43" s="174"/>
      <c r="T43" s="175">
        <v>0.22991</v>
      </c>
      <c r="U43" s="174">
        <f>ROUND(E43*T43,2)</f>
        <v>125.63</v>
      </c>
      <c r="V43" s="176"/>
      <c r="W43" s="176"/>
      <c r="X43" s="176"/>
      <c r="Y43" s="176"/>
      <c r="Z43" s="176"/>
      <c r="AA43" s="176"/>
      <c r="AB43" s="176"/>
      <c r="AC43" s="176"/>
      <c r="AD43" s="176"/>
      <c r="AE43" s="176" t="s">
        <v>119</v>
      </c>
      <c r="AF43" s="176"/>
      <c r="AG43" s="176"/>
      <c r="AH43" s="176"/>
      <c r="AI43" s="176"/>
      <c r="AJ43" s="176"/>
      <c r="AK43" s="176"/>
      <c r="AL43" s="176"/>
      <c r="AM43" s="176"/>
      <c r="AN43" s="176"/>
      <c r="AO43" s="176"/>
      <c r="AP43" s="176"/>
      <c r="AQ43" s="176"/>
      <c r="AR43" s="176"/>
      <c r="AS43" s="176"/>
      <c r="AT43" s="176"/>
      <c r="AU43" s="176"/>
      <c r="AV43" s="176"/>
      <c r="AW43" s="176"/>
      <c r="AX43" s="176"/>
      <c r="AY43" s="176"/>
      <c r="AZ43" s="176"/>
      <c r="BA43" s="176"/>
      <c r="BB43" s="176"/>
      <c r="BC43" s="176"/>
      <c r="BD43" s="176"/>
      <c r="BE43" s="176"/>
      <c r="BF43" s="176"/>
      <c r="BG43" s="176"/>
      <c r="BH43" s="176"/>
    </row>
    <row r="44" spans="1:60" outlineLevel="1" x14ac:dyDescent="0.25">
      <c r="A44" s="167"/>
      <c r="B44" s="168"/>
      <c r="C44" s="177" t="s">
        <v>123</v>
      </c>
      <c r="D44" s="178"/>
      <c r="E44" s="179">
        <v>406.38</v>
      </c>
      <c r="F44" s="173"/>
      <c r="G44" s="173"/>
      <c r="H44" s="173"/>
      <c r="I44" s="173"/>
      <c r="J44" s="173"/>
      <c r="K44" s="173"/>
      <c r="L44" s="173"/>
      <c r="M44" s="173"/>
      <c r="N44" s="174"/>
      <c r="O44" s="174"/>
      <c r="P44" s="174"/>
      <c r="Q44" s="174"/>
      <c r="R44" s="174"/>
      <c r="S44" s="174"/>
      <c r="T44" s="175"/>
      <c r="U44" s="174"/>
      <c r="V44" s="176"/>
      <c r="W44" s="176"/>
      <c r="X44" s="176"/>
      <c r="Y44" s="176"/>
      <c r="Z44" s="176"/>
      <c r="AA44" s="176"/>
      <c r="AB44" s="176"/>
      <c r="AC44" s="176"/>
      <c r="AD44" s="176"/>
      <c r="AE44" s="176" t="s">
        <v>116</v>
      </c>
      <c r="AF44" s="176">
        <v>0</v>
      </c>
      <c r="AG44" s="176"/>
      <c r="AH44" s="176"/>
      <c r="AI44" s="176"/>
      <c r="AJ44" s="176"/>
      <c r="AK44" s="176"/>
      <c r="AL44" s="176"/>
      <c r="AM44" s="176"/>
      <c r="AN44" s="176"/>
      <c r="AO44" s="176"/>
      <c r="AP44" s="176"/>
      <c r="AQ44" s="176"/>
      <c r="AR44" s="176"/>
      <c r="AS44" s="176"/>
      <c r="AT44" s="176"/>
      <c r="AU44" s="176"/>
      <c r="AV44" s="176"/>
      <c r="AW44" s="176"/>
      <c r="AX44" s="176"/>
      <c r="AY44" s="176"/>
      <c r="AZ44" s="176"/>
      <c r="BA44" s="176"/>
      <c r="BB44" s="176"/>
      <c r="BC44" s="176"/>
      <c r="BD44" s="176"/>
      <c r="BE44" s="176"/>
      <c r="BF44" s="176"/>
      <c r="BG44" s="176"/>
      <c r="BH44" s="176"/>
    </row>
    <row r="45" spans="1:60" outlineLevel="1" x14ac:dyDescent="0.25">
      <c r="A45" s="167"/>
      <c r="B45" s="168"/>
      <c r="C45" s="177" t="s">
        <v>124</v>
      </c>
      <c r="D45" s="178"/>
      <c r="E45" s="179">
        <v>140.05000000000001</v>
      </c>
      <c r="F45" s="173"/>
      <c r="G45" s="173"/>
      <c r="H45" s="173"/>
      <c r="I45" s="173"/>
      <c r="J45" s="173"/>
      <c r="K45" s="173"/>
      <c r="L45" s="173"/>
      <c r="M45" s="173"/>
      <c r="N45" s="174"/>
      <c r="O45" s="174"/>
      <c r="P45" s="174"/>
      <c r="Q45" s="174"/>
      <c r="R45" s="174"/>
      <c r="S45" s="174"/>
      <c r="T45" s="175"/>
      <c r="U45" s="174"/>
      <c r="V45" s="176"/>
      <c r="W45" s="176"/>
      <c r="X45" s="176"/>
      <c r="Y45" s="176"/>
      <c r="Z45" s="176"/>
      <c r="AA45" s="176"/>
      <c r="AB45" s="176"/>
      <c r="AC45" s="176"/>
      <c r="AD45" s="176"/>
      <c r="AE45" s="176" t="s">
        <v>116</v>
      </c>
      <c r="AF45" s="176">
        <v>0</v>
      </c>
      <c r="AG45" s="176"/>
      <c r="AH45" s="176"/>
      <c r="AI45" s="176"/>
      <c r="AJ45" s="176"/>
      <c r="AK45" s="176"/>
      <c r="AL45" s="176"/>
      <c r="AM45" s="176"/>
      <c r="AN45" s="176"/>
      <c r="AO45" s="176"/>
      <c r="AP45" s="176"/>
      <c r="AQ45" s="176"/>
      <c r="AR45" s="176"/>
      <c r="AS45" s="176"/>
      <c r="AT45" s="176"/>
      <c r="AU45" s="176"/>
      <c r="AV45" s="176"/>
      <c r="AW45" s="176"/>
      <c r="AX45" s="176"/>
      <c r="AY45" s="176"/>
      <c r="AZ45" s="176"/>
      <c r="BA45" s="176"/>
      <c r="BB45" s="176"/>
      <c r="BC45" s="176"/>
      <c r="BD45" s="176"/>
      <c r="BE45" s="176"/>
      <c r="BF45" s="176"/>
      <c r="BG45" s="176"/>
      <c r="BH45" s="176"/>
    </row>
    <row r="46" spans="1:60" outlineLevel="1" x14ac:dyDescent="0.25">
      <c r="A46" s="167">
        <v>17</v>
      </c>
      <c r="B46" s="168" t="s">
        <v>158</v>
      </c>
      <c r="C46" s="169" t="s">
        <v>159</v>
      </c>
      <c r="D46" s="170" t="s">
        <v>0</v>
      </c>
      <c r="E46" s="171">
        <f>PRODUCT((G35+G38+G40+G43)/100)</f>
        <v>0</v>
      </c>
      <c r="F46" s="172">
        <f>SUM(H46+J46)</f>
        <v>0</v>
      </c>
      <c r="G46" s="173">
        <f>ROUND(E46*F46,2)</f>
        <v>0</v>
      </c>
      <c r="H46" s="142"/>
      <c r="I46" s="173">
        <f>ROUND(E46*H46,2)</f>
        <v>0</v>
      </c>
      <c r="J46" s="142"/>
      <c r="K46" s="173">
        <f>ROUND(E46*J46,2)</f>
        <v>0</v>
      </c>
      <c r="L46" s="173">
        <v>21</v>
      </c>
      <c r="M46" s="173">
        <f>G46*(1+L46/100)</f>
        <v>0</v>
      </c>
      <c r="N46" s="174">
        <v>0</v>
      </c>
      <c r="O46" s="174">
        <f>ROUND(E46*N46,5)</f>
        <v>0</v>
      </c>
      <c r="P46" s="174">
        <v>0</v>
      </c>
      <c r="Q46" s="174">
        <f>ROUND(E46*P46,5)</f>
        <v>0</v>
      </c>
      <c r="R46" s="174"/>
      <c r="S46" s="174"/>
      <c r="T46" s="175">
        <v>0</v>
      </c>
      <c r="U46" s="174">
        <f>ROUND(E46*T46,2)</f>
        <v>0</v>
      </c>
      <c r="V46" s="176"/>
      <c r="W46" s="176"/>
      <c r="X46" s="176"/>
      <c r="Y46" s="176"/>
      <c r="Z46" s="176"/>
      <c r="AA46" s="176"/>
      <c r="AB46" s="176"/>
      <c r="AC46" s="176"/>
      <c r="AD46" s="176"/>
      <c r="AE46" s="176" t="s">
        <v>119</v>
      </c>
      <c r="AF46" s="176"/>
      <c r="AG46" s="176"/>
      <c r="AH46" s="176"/>
      <c r="AI46" s="176"/>
      <c r="AJ46" s="176"/>
      <c r="AK46" s="176"/>
      <c r="AL46" s="176"/>
      <c r="AM46" s="176"/>
      <c r="AN46" s="176"/>
      <c r="AO46" s="176"/>
      <c r="AP46" s="176"/>
      <c r="AQ46" s="176"/>
      <c r="AR46" s="176"/>
      <c r="AS46" s="176"/>
      <c r="AT46" s="176"/>
      <c r="AU46" s="176"/>
      <c r="AV46" s="176"/>
      <c r="AW46" s="176"/>
      <c r="AX46" s="176"/>
      <c r="AY46" s="176"/>
      <c r="AZ46" s="176"/>
      <c r="BA46" s="176"/>
      <c r="BB46" s="176"/>
      <c r="BC46" s="176"/>
      <c r="BD46" s="176"/>
      <c r="BE46" s="176"/>
      <c r="BF46" s="176"/>
      <c r="BG46" s="176"/>
      <c r="BH46" s="176"/>
    </row>
    <row r="47" spans="1:60" x14ac:dyDescent="0.25">
      <c r="A47" s="180" t="s">
        <v>109</v>
      </c>
      <c r="B47" s="181" t="s">
        <v>68</v>
      </c>
      <c r="C47" s="182" t="s">
        <v>69</v>
      </c>
      <c r="D47" s="183"/>
      <c r="E47" s="184"/>
      <c r="F47" s="185"/>
      <c r="G47" s="185">
        <f>SUMIF(AE48:AE56,"&lt;&gt;NOR",G48:G56)</f>
        <v>0</v>
      </c>
      <c r="H47" s="185"/>
      <c r="I47" s="185">
        <f>SUM(I48:I56)</f>
        <v>0</v>
      </c>
      <c r="J47" s="185"/>
      <c r="K47" s="185">
        <f>SUM(K48:K56)</f>
        <v>0</v>
      </c>
      <c r="L47" s="185"/>
      <c r="M47" s="185">
        <f>SUM(M48:M56)</f>
        <v>0</v>
      </c>
      <c r="N47" s="186"/>
      <c r="O47" s="186">
        <f>SUM(O48:O56)</f>
        <v>2.3933599999999999</v>
      </c>
      <c r="P47" s="186"/>
      <c r="Q47" s="186">
        <f>SUM(Q48:Q56)</f>
        <v>0</v>
      </c>
      <c r="R47" s="186"/>
      <c r="S47" s="186"/>
      <c r="T47" s="187"/>
      <c r="U47" s="186">
        <f>SUM(U48:U56)</f>
        <v>222.4</v>
      </c>
      <c r="AE47" s="144" t="s">
        <v>110</v>
      </c>
    </row>
    <row r="48" spans="1:60" ht="20.399999999999999" outlineLevel="1" x14ac:dyDescent="0.25">
      <c r="A48" s="167">
        <v>18</v>
      </c>
      <c r="B48" s="168" t="s">
        <v>160</v>
      </c>
      <c r="C48" s="169" t="s">
        <v>161</v>
      </c>
      <c r="D48" s="170" t="s">
        <v>113</v>
      </c>
      <c r="E48" s="171">
        <v>546.42999999999995</v>
      </c>
      <c r="F48" s="172">
        <f>SUM(H48+J48)</f>
        <v>0</v>
      </c>
      <c r="G48" s="173">
        <f>ROUND(E48*F48,2)</f>
        <v>0</v>
      </c>
      <c r="H48" s="142"/>
      <c r="I48" s="173">
        <f>ROUND(E48*H48,2)</f>
        <v>0</v>
      </c>
      <c r="J48" s="142"/>
      <c r="K48" s="173">
        <f>ROUND(E48*J48,2)</f>
        <v>0</v>
      </c>
      <c r="L48" s="173">
        <v>21</v>
      </c>
      <c r="M48" s="173">
        <f>G48*(1+L48/100)</f>
        <v>0</v>
      </c>
      <c r="N48" s="174">
        <v>4.0299999999999997E-3</v>
      </c>
      <c r="O48" s="174">
        <f>ROUND(E48*N48,5)</f>
        <v>2.2021099999999998</v>
      </c>
      <c r="P48" s="174">
        <v>0</v>
      </c>
      <c r="Q48" s="174">
        <f>ROUND(E48*P48,5)</f>
        <v>0</v>
      </c>
      <c r="R48" s="174"/>
      <c r="S48" s="174"/>
      <c r="T48" s="175">
        <v>0.20699999999999999</v>
      </c>
      <c r="U48" s="174">
        <f>ROUND(E48*T48,2)</f>
        <v>113.11</v>
      </c>
      <c r="V48" s="176"/>
      <c r="W48" s="176"/>
      <c r="X48" s="176"/>
      <c r="Y48" s="176"/>
      <c r="Z48" s="176"/>
      <c r="AA48" s="176"/>
      <c r="AB48" s="176"/>
      <c r="AC48" s="176"/>
      <c r="AD48" s="176"/>
      <c r="AE48" s="176" t="s">
        <v>119</v>
      </c>
      <c r="AF48" s="176"/>
      <c r="AG48" s="176"/>
      <c r="AH48" s="176"/>
      <c r="AI48" s="176"/>
      <c r="AJ48" s="176"/>
      <c r="AK48" s="176"/>
      <c r="AL48" s="176"/>
      <c r="AM48" s="176"/>
      <c r="AN48" s="176"/>
      <c r="AO48" s="176"/>
      <c r="AP48" s="176"/>
      <c r="AQ48" s="176"/>
      <c r="AR48" s="176"/>
      <c r="AS48" s="176"/>
      <c r="AT48" s="176"/>
      <c r="AU48" s="176"/>
      <c r="AV48" s="176"/>
      <c r="AW48" s="176"/>
      <c r="AX48" s="176"/>
      <c r="AY48" s="176"/>
      <c r="AZ48" s="176"/>
      <c r="BA48" s="176"/>
      <c r="BB48" s="176"/>
      <c r="BC48" s="176"/>
      <c r="BD48" s="176"/>
      <c r="BE48" s="176"/>
      <c r="BF48" s="176"/>
      <c r="BG48" s="176"/>
      <c r="BH48" s="176"/>
    </row>
    <row r="49" spans="1:60" outlineLevel="1" x14ac:dyDescent="0.25">
      <c r="A49" s="167"/>
      <c r="B49" s="168"/>
      <c r="C49" s="177" t="s">
        <v>123</v>
      </c>
      <c r="D49" s="178"/>
      <c r="E49" s="179">
        <v>406.38</v>
      </c>
      <c r="F49" s="173"/>
      <c r="G49" s="173"/>
      <c r="H49" s="173"/>
      <c r="I49" s="173"/>
      <c r="J49" s="173"/>
      <c r="K49" s="173"/>
      <c r="L49" s="173"/>
      <c r="M49" s="173"/>
      <c r="N49" s="174"/>
      <c r="O49" s="174"/>
      <c r="P49" s="174"/>
      <c r="Q49" s="174"/>
      <c r="R49" s="174"/>
      <c r="S49" s="174"/>
      <c r="T49" s="175"/>
      <c r="U49" s="174"/>
      <c r="V49" s="176"/>
      <c r="W49" s="176"/>
      <c r="X49" s="176"/>
      <c r="Y49" s="176"/>
      <c r="Z49" s="176"/>
      <c r="AA49" s="176"/>
      <c r="AB49" s="176"/>
      <c r="AC49" s="176"/>
      <c r="AD49" s="176"/>
      <c r="AE49" s="176" t="s">
        <v>116</v>
      </c>
      <c r="AF49" s="176">
        <v>0</v>
      </c>
      <c r="AG49" s="176"/>
      <c r="AH49" s="176"/>
      <c r="AI49" s="176"/>
      <c r="AJ49" s="176"/>
      <c r="AK49" s="176"/>
      <c r="AL49" s="176"/>
      <c r="AM49" s="176"/>
      <c r="AN49" s="176"/>
      <c r="AO49" s="176"/>
      <c r="AP49" s="176"/>
      <c r="AQ49" s="176"/>
      <c r="AR49" s="176"/>
      <c r="AS49" s="176"/>
      <c r="AT49" s="176"/>
      <c r="AU49" s="176"/>
      <c r="AV49" s="176"/>
      <c r="AW49" s="176"/>
      <c r="AX49" s="176"/>
      <c r="AY49" s="176"/>
      <c r="AZ49" s="176"/>
      <c r="BA49" s="176"/>
      <c r="BB49" s="176"/>
      <c r="BC49" s="176"/>
      <c r="BD49" s="176"/>
      <c r="BE49" s="176"/>
      <c r="BF49" s="176"/>
      <c r="BG49" s="176"/>
      <c r="BH49" s="176"/>
    </row>
    <row r="50" spans="1:60" outlineLevel="1" x14ac:dyDescent="0.25">
      <c r="A50" s="167"/>
      <c r="B50" s="168"/>
      <c r="C50" s="177" t="s">
        <v>124</v>
      </c>
      <c r="D50" s="178"/>
      <c r="E50" s="179">
        <v>140.05000000000001</v>
      </c>
      <c r="F50" s="173"/>
      <c r="G50" s="173"/>
      <c r="H50" s="173"/>
      <c r="I50" s="173"/>
      <c r="J50" s="173"/>
      <c r="K50" s="173"/>
      <c r="L50" s="173"/>
      <c r="M50" s="173"/>
      <c r="N50" s="174"/>
      <c r="O50" s="174"/>
      <c r="P50" s="174"/>
      <c r="Q50" s="174"/>
      <c r="R50" s="174"/>
      <c r="S50" s="174"/>
      <c r="T50" s="175"/>
      <c r="U50" s="174"/>
      <c r="V50" s="176"/>
      <c r="W50" s="176"/>
      <c r="X50" s="176"/>
      <c r="Y50" s="176"/>
      <c r="Z50" s="176"/>
      <c r="AA50" s="176"/>
      <c r="AB50" s="176"/>
      <c r="AC50" s="176"/>
      <c r="AD50" s="176"/>
      <c r="AE50" s="176" t="s">
        <v>116</v>
      </c>
      <c r="AF50" s="176">
        <v>0</v>
      </c>
      <c r="AG50" s="176"/>
      <c r="AH50" s="176"/>
      <c r="AI50" s="176"/>
      <c r="AJ50" s="176"/>
      <c r="AK50" s="176"/>
      <c r="AL50" s="176"/>
      <c r="AM50" s="176"/>
      <c r="AN50" s="176"/>
      <c r="AO50" s="176"/>
      <c r="AP50" s="176"/>
      <c r="AQ50" s="176"/>
      <c r="AR50" s="176"/>
      <c r="AS50" s="176"/>
      <c r="AT50" s="176"/>
      <c r="AU50" s="176"/>
      <c r="AV50" s="176"/>
      <c r="AW50" s="176"/>
      <c r="AX50" s="176"/>
      <c r="AY50" s="176"/>
      <c r="AZ50" s="176"/>
      <c r="BA50" s="176"/>
      <c r="BB50" s="176"/>
      <c r="BC50" s="176"/>
      <c r="BD50" s="176"/>
      <c r="BE50" s="176"/>
      <c r="BF50" s="176"/>
      <c r="BG50" s="176"/>
      <c r="BH50" s="176"/>
    </row>
    <row r="51" spans="1:60" outlineLevel="1" x14ac:dyDescent="0.25">
      <c r="A51" s="167">
        <v>19</v>
      </c>
      <c r="B51" s="168" t="s">
        <v>162</v>
      </c>
      <c r="C51" s="169" t="s">
        <v>163</v>
      </c>
      <c r="D51" s="170" t="s">
        <v>113</v>
      </c>
      <c r="E51" s="171">
        <v>546.42999999999995</v>
      </c>
      <c r="F51" s="172">
        <f>SUM(H51+J51)</f>
        <v>0</v>
      </c>
      <c r="G51" s="173">
        <f>ROUND(E51*F51,2)</f>
        <v>0</v>
      </c>
      <c r="H51" s="142"/>
      <c r="I51" s="173">
        <f>ROUND(E51*H51,2)</f>
        <v>0</v>
      </c>
      <c r="J51" s="142"/>
      <c r="K51" s="173">
        <f>ROUND(E51*J51,2)</f>
        <v>0</v>
      </c>
      <c r="L51" s="173">
        <v>21</v>
      </c>
      <c r="M51" s="173">
        <f>G51*(1+L51/100)</f>
        <v>0</v>
      </c>
      <c r="N51" s="174">
        <v>3.5E-4</v>
      </c>
      <c r="O51" s="174">
        <f>ROUND(E51*N51,5)</f>
        <v>0.19125</v>
      </c>
      <c r="P51" s="174">
        <v>0</v>
      </c>
      <c r="Q51" s="174">
        <f>ROUND(E51*P51,5)</f>
        <v>0</v>
      </c>
      <c r="R51" s="174"/>
      <c r="S51" s="174"/>
      <c r="T51" s="175">
        <v>0.2</v>
      </c>
      <c r="U51" s="174">
        <f>ROUND(E51*T51,2)</f>
        <v>109.29</v>
      </c>
      <c r="V51" s="176"/>
      <c r="W51" s="176"/>
      <c r="X51" s="176"/>
      <c r="Y51" s="176"/>
      <c r="Z51" s="176"/>
      <c r="AA51" s="176"/>
      <c r="AB51" s="176"/>
      <c r="AC51" s="176"/>
      <c r="AD51" s="176"/>
      <c r="AE51" s="176" t="s">
        <v>119</v>
      </c>
      <c r="AF51" s="176"/>
      <c r="AG51" s="176"/>
      <c r="AH51" s="176"/>
      <c r="AI51" s="176"/>
      <c r="AJ51" s="176"/>
      <c r="AK51" s="176"/>
      <c r="AL51" s="176"/>
      <c r="AM51" s="176"/>
      <c r="AN51" s="176"/>
      <c r="AO51" s="176"/>
      <c r="AP51" s="176"/>
      <c r="AQ51" s="176"/>
      <c r="AR51" s="176"/>
      <c r="AS51" s="176"/>
      <c r="AT51" s="176"/>
      <c r="AU51" s="176"/>
      <c r="AV51" s="176"/>
      <c r="AW51" s="176"/>
      <c r="AX51" s="176"/>
      <c r="AY51" s="176"/>
      <c r="AZ51" s="176"/>
      <c r="BA51" s="176"/>
      <c r="BB51" s="176"/>
      <c r="BC51" s="176"/>
      <c r="BD51" s="176"/>
      <c r="BE51" s="176"/>
      <c r="BF51" s="176"/>
      <c r="BG51" s="176"/>
      <c r="BH51" s="176"/>
    </row>
    <row r="52" spans="1:60" outlineLevel="1" x14ac:dyDescent="0.25">
      <c r="A52" s="167"/>
      <c r="B52" s="168"/>
      <c r="C52" s="177" t="s">
        <v>123</v>
      </c>
      <c r="D52" s="178"/>
      <c r="E52" s="179">
        <v>406.38</v>
      </c>
      <c r="F52" s="173"/>
      <c r="G52" s="173"/>
      <c r="H52" s="173"/>
      <c r="I52" s="173"/>
      <c r="J52" s="173"/>
      <c r="K52" s="173"/>
      <c r="L52" s="173"/>
      <c r="M52" s="173"/>
      <c r="N52" s="174"/>
      <c r="O52" s="174"/>
      <c r="P52" s="174"/>
      <c r="Q52" s="174"/>
      <c r="R52" s="174"/>
      <c r="S52" s="174"/>
      <c r="T52" s="175"/>
      <c r="U52" s="174"/>
      <c r="V52" s="176"/>
      <c r="W52" s="176"/>
      <c r="X52" s="176"/>
      <c r="Y52" s="176"/>
      <c r="Z52" s="176"/>
      <c r="AA52" s="176"/>
      <c r="AB52" s="176"/>
      <c r="AC52" s="176"/>
      <c r="AD52" s="176"/>
      <c r="AE52" s="176" t="s">
        <v>116</v>
      </c>
      <c r="AF52" s="176">
        <v>0</v>
      </c>
      <c r="AG52" s="176"/>
      <c r="AH52" s="176"/>
      <c r="AI52" s="176"/>
      <c r="AJ52" s="176"/>
      <c r="AK52" s="176"/>
      <c r="AL52" s="176"/>
      <c r="AM52" s="176"/>
      <c r="AN52" s="176"/>
      <c r="AO52" s="176"/>
      <c r="AP52" s="176"/>
      <c r="AQ52" s="176"/>
      <c r="AR52" s="176"/>
      <c r="AS52" s="176"/>
      <c r="AT52" s="176"/>
      <c r="AU52" s="176"/>
      <c r="AV52" s="176"/>
      <c r="AW52" s="176"/>
      <c r="AX52" s="176"/>
      <c r="AY52" s="176"/>
      <c r="AZ52" s="176"/>
      <c r="BA52" s="176"/>
      <c r="BB52" s="176"/>
      <c r="BC52" s="176"/>
      <c r="BD52" s="176"/>
      <c r="BE52" s="176"/>
      <c r="BF52" s="176"/>
      <c r="BG52" s="176"/>
      <c r="BH52" s="176"/>
    </row>
    <row r="53" spans="1:60" outlineLevel="1" x14ac:dyDescent="0.25">
      <c r="A53" s="167"/>
      <c r="B53" s="168"/>
      <c r="C53" s="177" t="s">
        <v>124</v>
      </c>
      <c r="D53" s="178"/>
      <c r="E53" s="179">
        <v>140.05000000000001</v>
      </c>
      <c r="F53" s="173"/>
      <c r="G53" s="173"/>
      <c r="H53" s="173"/>
      <c r="I53" s="173"/>
      <c r="J53" s="173"/>
      <c r="K53" s="173"/>
      <c r="L53" s="173"/>
      <c r="M53" s="173"/>
      <c r="N53" s="174"/>
      <c r="O53" s="174"/>
      <c r="P53" s="174"/>
      <c r="Q53" s="174"/>
      <c r="R53" s="174"/>
      <c r="S53" s="174"/>
      <c r="T53" s="175"/>
      <c r="U53" s="174"/>
      <c r="V53" s="176"/>
      <c r="W53" s="176"/>
      <c r="X53" s="176"/>
      <c r="Y53" s="176"/>
      <c r="Z53" s="176"/>
      <c r="AA53" s="176"/>
      <c r="AB53" s="176"/>
      <c r="AC53" s="176"/>
      <c r="AD53" s="176"/>
      <c r="AE53" s="176" t="s">
        <v>116</v>
      </c>
      <c r="AF53" s="176">
        <v>0</v>
      </c>
      <c r="AG53" s="176"/>
      <c r="AH53" s="176"/>
      <c r="AI53" s="176"/>
      <c r="AJ53" s="176"/>
      <c r="AK53" s="176"/>
      <c r="AL53" s="176"/>
      <c r="AM53" s="176"/>
      <c r="AN53" s="176"/>
      <c r="AO53" s="176"/>
      <c r="AP53" s="176"/>
      <c r="AQ53" s="176"/>
      <c r="AR53" s="176"/>
      <c r="AS53" s="176"/>
      <c r="AT53" s="176"/>
      <c r="AU53" s="176"/>
      <c r="AV53" s="176"/>
      <c r="AW53" s="176"/>
      <c r="AX53" s="176"/>
      <c r="AY53" s="176"/>
      <c r="AZ53" s="176"/>
      <c r="BA53" s="176"/>
      <c r="BB53" s="176"/>
      <c r="BC53" s="176"/>
      <c r="BD53" s="176"/>
      <c r="BE53" s="176"/>
      <c r="BF53" s="176"/>
      <c r="BG53" s="176"/>
      <c r="BH53" s="176"/>
    </row>
    <row r="54" spans="1:60" outlineLevel="1" x14ac:dyDescent="0.25">
      <c r="A54" s="167">
        <v>20</v>
      </c>
      <c r="B54" s="168" t="s">
        <v>164</v>
      </c>
      <c r="C54" s="169" t="s">
        <v>165</v>
      </c>
      <c r="D54" s="170" t="s">
        <v>113</v>
      </c>
      <c r="E54" s="171">
        <v>628.39449999999999</v>
      </c>
      <c r="F54" s="172">
        <f>SUM(H54+J54)</f>
        <v>0</v>
      </c>
      <c r="G54" s="173">
        <f>ROUND(E54*F54,2)</f>
        <v>0</v>
      </c>
      <c r="H54" s="142"/>
      <c r="I54" s="173">
        <f>ROUND(E54*H54,2)</f>
        <v>0</v>
      </c>
      <c r="J54" s="142"/>
      <c r="K54" s="173">
        <f>ROUND(E54*J54,2)</f>
        <v>0</v>
      </c>
      <c r="L54" s="173">
        <v>21</v>
      </c>
      <c r="M54" s="173">
        <f>G54*(1+L54/100)</f>
        <v>0</v>
      </c>
      <c r="N54" s="174">
        <v>0</v>
      </c>
      <c r="O54" s="174">
        <f>ROUND(E54*N54,5)</f>
        <v>0</v>
      </c>
      <c r="P54" s="174">
        <v>0</v>
      </c>
      <c r="Q54" s="174">
        <f>ROUND(E54*P54,5)</f>
        <v>0</v>
      </c>
      <c r="R54" s="174"/>
      <c r="S54" s="174"/>
      <c r="T54" s="175">
        <v>0</v>
      </c>
      <c r="U54" s="174">
        <f>ROUND(E54*T54,2)</f>
        <v>0</v>
      </c>
      <c r="V54" s="176"/>
      <c r="W54" s="176"/>
      <c r="X54" s="176"/>
      <c r="Y54" s="176"/>
      <c r="Z54" s="176"/>
      <c r="AA54" s="176"/>
      <c r="AB54" s="176"/>
      <c r="AC54" s="176"/>
      <c r="AD54" s="176"/>
      <c r="AE54" s="176" t="s">
        <v>166</v>
      </c>
      <c r="AF54" s="176"/>
      <c r="AG54" s="176"/>
      <c r="AH54" s="176"/>
      <c r="AI54" s="176"/>
      <c r="AJ54" s="176"/>
      <c r="AK54" s="176"/>
      <c r="AL54" s="176"/>
      <c r="AM54" s="176"/>
      <c r="AN54" s="176"/>
      <c r="AO54" s="176"/>
      <c r="AP54" s="176"/>
      <c r="AQ54" s="176"/>
      <c r="AR54" s="176"/>
      <c r="AS54" s="176"/>
      <c r="AT54" s="176"/>
      <c r="AU54" s="176"/>
      <c r="AV54" s="176"/>
      <c r="AW54" s="176"/>
      <c r="AX54" s="176"/>
      <c r="AY54" s="176"/>
      <c r="AZ54" s="176"/>
      <c r="BA54" s="176"/>
      <c r="BB54" s="176"/>
      <c r="BC54" s="176"/>
      <c r="BD54" s="176"/>
      <c r="BE54" s="176"/>
      <c r="BF54" s="176"/>
      <c r="BG54" s="176"/>
      <c r="BH54" s="176"/>
    </row>
    <row r="55" spans="1:60" outlineLevel="1" x14ac:dyDescent="0.25">
      <c r="A55" s="167"/>
      <c r="B55" s="168"/>
      <c r="C55" s="177" t="s">
        <v>167</v>
      </c>
      <c r="D55" s="178"/>
      <c r="E55" s="179">
        <v>628.39449999999999</v>
      </c>
      <c r="F55" s="173"/>
      <c r="G55" s="173"/>
      <c r="H55" s="173"/>
      <c r="I55" s="173"/>
      <c r="J55" s="173"/>
      <c r="K55" s="173"/>
      <c r="L55" s="173"/>
      <c r="M55" s="173"/>
      <c r="N55" s="174"/>
      <c r="O55" s="174"/>
      <c r="P55" s="174"/>
      <c r="Q55" s="174"/>
      <c r="R55" s="174"/>
      <c r="S55" s="174"/>
      <c r="T55" s="175"/>
      <c r="U55" s="174"/>
      <c r="V55" s="176"/>
      <c r="W55" s="176"/>
      <c r="X55" s="176"/>
      <c r="Y55" s="176"/>
      <c r="Z55" s="176"/>
      <c r="AA55" s="176"/>
      <c r="AB55" s="176"/>
      <c r="AC55" s="176"/>
      <c r="AD55" s="176"/>
      <c r="AE55" s="176" t="s">
        <v>116</v>
      </c>
      <c r="AF55" s="176">
        <v>0</v>
      </c>
      <c r="AG55" s="176"/>
      <c r="AH55" s="176"/>
      <c r="AI55" s="176"/>
      <c r="AJ55" s="176"/>
      <c r="AK55" s="176"/>
      <c r="AL55" s="176"/>
      <c r="AM55" s="176"/>
      <c r="AN55" s="176"/>
      <c r="AO55" s="176"/>
      <c r="AP55" s="176"/>
      <c r="AQ55" s="176"/>
      <c r="AR55" s="176"/>
      <c r="AS55" s="176"/>
      <c r="AT55" s="176"/>
      <c r="AU55" s="176"/>
      <c r="AV55" s="176"/>
      <c r="AW55" s="176"/>
      <c r="AX55" s="176"/>
      <c r="AY55" s="176"/>
      <c r="AZ55" s="176"/>
      <c r="BA55" s="176"/>
      <c r="BB55" s="176"/>
      <c r="BC55" s="176"/>
      <c r="BD55" s="176"/>
      <c r="BE55" s="176"/>
      <c r="BF55" s="176"/>
      <c r="BG55" s="176"/>
      <c r="BH55" s="176"/>
    </row>
    <row r="56" spans="1:60" outlineLevel="1" x14ac:dyDescent="0.25">
      <c r="A56" s="167">
        <v>21</v>
      </c>
      <c r="B56" s="168" t="s">
        <v>168</v>
      </c>
      <c r="C56" s="169" t="s">
        <v>169</v>
      </c>
      <c r="D56" s="170" t="s">
        <v>0</v>
      </c>
      <c r="E56" s="171">
        <f>PRODUCT((G48+G51+G54)/100)</f>
        <v>0</v>
      </c>
      <c r="F56" s="172">
        <f>SUM(H56+J56)</f>
        <v>0</v>
      </c>
      <c r="G56" s="173">
        <f>ROUND(E56*F56,2)</f>
        <v>0</v>
      </c>
      <c r="H56" s="142"/>
      <c r="I56" s="173">
        <f>ROUND(E56*H56,2)</f>
        <v>0</v>
      </c>
      <c r="J56" s="142"/>
      <c r="K56" s="173">
        <f>ROUND(E56*J56,2)</f>
        <v>0</v>
      </c>
      <c r="L56" s="173">
        <v>21</v>
      </c>
      <c r="M56" s="173">
        <f>G56*(1+L56/100)</f>
        <v>0</v>
      </c>
      <c r="N56" s="174">
        <v>0</v>
      </c>
      <c r="O56" s="174">
        <f>ROUND(E56*N56,5)</f>
        <v>0</v>
      </c>
      <c r="P56" s="174">
        <v>0</v>
      </c>
      <c r="Q56" s="174">
        <f>ROUND(E56*P56,5)</f>
        <v>0</v>
      </c>
      <c r="R56" s="174"/>
      <c r="S56" s="174"/>
      <c r="T56" s="175">
        <v>0</v>
      </c>
      <c r="U56" s="174">
        <f>ROUND(E56*T56,2)</f>
        <v>0</v>
      </c>
      <c r="V56" s="176"/>
      <c r="W56" s="176"/>
      <c r="X56" s="176"/>
      <c r="Y56" s="176"/>
      <c r="Z56" s="176"/>
      <c r="AA56" s="176"/>
      <c r="AB56" s="176"/>
      <c r="AC56" s="176"/>
      <c r="AD56" s="176"/>
      <c r="AE56" s="176" t="s">
        <v>119</v>
      </c>
      <c r="AF56" s="176"/>
      <c r="AG56" s="176"/>
      <c r="AH56" s="176"/>
      <c r="AI56" s="176"/>
      <c r="AJ56" s="176"/>
      <c r="AK56" s="176"/>
      <c r="AL56" s="176"/>
      <c r="AM56" s="176"/>
      <c r="AN56" s="176"/>
      <c r="AO56" s="176"/>
      <c r="AP56" s="176"/>
      <c r="AQ56" s="176"/>
      <c r="AR56" s="176"/>
      <c r="AS56" s="176"/>
      <c r="AT56" s="176"/>
      <c r="AU56" s="176"/>
      <c r="AV56" s="176"/>
      <c r="AW56" s="176"/>
      <c r="AX56" s="176"/>
      <c r="AY56" s="176"/>
      <c r="AZ56" s="176"/>
      <c r="BA56" s="176"/>
      <c r="BB56" s="176"/>
      <c r="BC56" s="176"/>
      <c r="BD56" s="176"/>
      <c r="BE56" s="176"/>
      <c r="BF56" s="176"/>
      <c r="BG56" s="176"/>
      <c r="BH56" s="176"/>
    </row>
    <row r="57" spans="1:60" x14ac:dyDescent="0.25">
      <c r="A57" s="180" t="s">
        <v>109</v>
      </c>
      <c r="B57" s="181" t="s">
        <v>70</v>
      </c>
      <c r="C57" s="182" t="s">
        <v>71</v>
      </c>
      <c r="D57" s="183"/>
      <c r="E57" s="184"/>
      <c r="F57" s="185"/>
      <c r="G57" s="185">
        <f>SUMIF(AE58:AE87,"&lt;&gt;NOR",G58:G87)</f>
        <v>0</v>
      </c>
      <c r="H57" s="185"/>
      <c r="I57" s="185">
        <f>SUM(I58:I87)</f>
        <v>0</v>
      </c>
      <c r="J57" s="185"/>
      <c r="K57" s="185">
        <f>SUM(K58:K87)</f>
        <v>0</v>
      </c>
      <c r="L57" s="185"/>
      <c r="M57" s="185">
        <f>SUM(M58:M87)</f>
        <v>0</v>
      </c>
      <c r="N57" s="186"/>
      <c r="O57" s="186">
        <f>SUM(O58:O87)</f>
        <v>4.5257799999999992</v>
      </c>
      <c r="P57" s="186"/>
      <c r="Q57" s="186">
        <f>SUM(Q58:Q87)</f>
        <v>3.0600499999999999</v>
      </c>
      <c r="R57" s="186"/>
      <c r="S57" s="186"/>
      <c r="T57" s="187"/>
      <c r="U57" s="186">
        <f>SUM(U58:U87)</f>
        <v>291.85000000000002</v>
      </c>
      <c r="AE57" s="144" t="s">
        <v>110</v>
      </c>
    </row>
    <row r="58" spans="1:60" outlineLevel="1" x14ac:dyDescent="0.25">
      <c r="A58" s="167">
        <v>22</v>
      </c>
      <c r="B58" s="168" t="s">
        <v>170</v>
      </c>
      <c r="C58" s="169" t="s">
        <v>171</v>
      </c>
      <c r="D58" s="170" t="s">
        <v>113</v>
      </c>
      <c r="E58" s="171">
        <v>562.51</v>
      </c>
      <c r="F58" s="172">
        <f>SUM(H58+J58)</f>
        <v>0</v>
      </c>
      <c r="G58" s="173">
        <f>ROUND(E58*F58,2)</f>
        <v>0</v>
      </c>
      <c r="H58" s="142"/>
      <c r="I58" s="173">
        <f>ROUND(E58*H58,2)</f>
        <v>0</v>
      </c>
      <c r="J58" s="142"/>
      <c r="K58" s="173">
        <f>ROUND(E58*J58,2)</f>
        <v>0</v>
      </c>
      <c r="L58" s="173">
        <v>21</v>
      </c>
      <c r="M58" s="173">
        <f>G58*(1+L58/100)</f>
        <v>0</v>
      </c>
      <c r="N58" s="174">
        <v>0</v>
      </c>
      <c r="O58" s="174">
        <f>ROUND(E58*N58,5)</f>
        <v>0</v>
      </c>
      <c r="P58" s="174">
        <v>5.4400000000000004E-3</v>
      </c>
      <c r="Q58" s="174">
        <f>ROUND(E58*P58,5)</f>
        <v>3.0600499999999999</v>
      </c>
      <c r="R58" s="174"/>
      <c r="S58" s="174"/>
      <c r="T58" s="175">
        <v>0.12</v>
      </c>
      <c r="U58" s="174">
        <f>ROUND(E58*T58,2)</f>
        <v>67.5</v>
      </c>
      <c r="V58" s="176"/>
      <c r="W58" s="176"/>
      <c r="X58" s="176"/>
      <c r="Y58" s="176"/>
      <c r="Z58" s="176"/>
      <c r="AA58" s="176"/>
      <c r="AB58" s="176"/>
      <c r="AC58" s="176"/>
      <c r="AD58" s="176"/>
      <c r="AE58" s="176" t="s">
        <v>119</v>
      </c>
      <c r="AF58" s="176"/>
      <c r="AG58" s="176"/>
      <c r="AH58" s="176"/>
      <c r="AI58" s="176"/>
      <c r="AJ58" s="176"/>
      <c r="AK58" s="176"/>
      <c r="AL58" s="176"/>
      <c r="AM58" s="176"/>
      <c r="AN58" s="176"/>
      <c r="AO58" s="176"/>
      <c r="AP58" s="176"/>
      <c r="AQ58" s="176"/>
      <c r="AR58" s="176"/>
      <c r="AS58" s="176"/>
      <c r="AT58" s="176"/>
      <c r="AU58" s="176"/>
      <c r="AV58" s="176"/>
      <c r="AW58" s="176"/>
      <c r="AX58" s="176"/>
      <c r="AY58" s="176"/>
      <c r="AZ58" s="176"/>
      <c r="BA58" s="176"/>
      <c r="BB58" s="176"/>
      <c r="BC58" s="176"/>
      <c r="BD58" s="176"/>
      <c r="BE58" s="176"/>
      <c r="BF58" s="176"/>
      <c r="BG58" s="176"/>
      <c r="BH58" s="176"/>
    </row>
    <row r="59" spans="1:60" outlineLevel="1" x14ac:dyDescent="0.25">
      <c r="A59" s="167"/>
      <c r="B59" s="168"/>
      <c r="C59" s="177" t="s">
        <v>123</v>
      </c>
      <c r="D59" s="178"/>
      <c r="E59" s="179">
        <v>406.38</v>
      </c>
      <c r="F59" s="173"/>
      <c r="G59" s="173"/>
      <c r="H59" s="173"/>
      <c r="I59" s="173"/>
      <c r="J59" s="173"/>
      <c r="K59" s="173"/>
      <c r="L59" s="173"/>
      <c r="M59" s="173"/>
      <c r="N59" s="174"/>
      <c r="O59" s="174"/>
      <c r="P59" s="174"/>
      <c r="Q59" s="174"/>
      <c r="R59" s="174"/>
      <c r="S59" s="174"/>
      <c r="T59" s="175"/>
      <c r="U59" s="174"/>
      <c r="V59" s="176"/>
      <c r="W59" s="176"/>
      <c r="X59" s="176"/>
      <c r="Y59" s="176"/>
      <c r="Z59" s="176"/>
      <c r="AA59" s="176"/>
      <c r="AB59" s="176"/>
      <c r="AC59" s="176"/>
      <c r="AD59" s="176"/>
      <c r="AE59" s="176" t="s">
        <v>116</v>
      </c>
      <c r="AF59" s="176">
        <v>0</v>
      </c>
      <c r="AG59" s="176"/>
      <c r="AH59" s="176"/>
      <c r="AI59" s="176"/>
      <c r="AJ59" s="176"/>
      <c r="AK59" s="176"/>
      <c r="AL59" s="176"/>
      <c r="AM59" s="176"/>
      <c r="AN59" s="176"/>
      <c r="AO59" s="176"/>
      <c r="AP59" s="176"/>
      <c r="AQ59" s="176"/>
      <c r="AR59" s="176"/>
      <c r="AS59" s="176"/>
      <c r="AT59" s="176"/>
      <c r="AU59" s="176"/>
      <c r="AV59" s="176"/>
      <c r="AW59" s="176"/>
      <c r="AX59" s="176"/>
      <c r="AY59" s="176"/>
      <c r="AZ59" s="176"/>
      <c r="BA59" s="176"/>
      <c r="BB59" s="176"/>
      <c r="BC59" s="176"/>
      <c r="BD59" s="176"/>
      <c r="BE59" s="176"/>
      <c r="BF59" s="176"/>
      <c r="BG59" s="176"/>
      <c r="BH59" s="176"/>
    </row>
    <row r="60" spans="1:60" outlineLevel="1" x14ac:dyDescent="0.25">
      <c r="A60" s="167"/>
      <c r="B60" s="168"/>
      <c r="C60" s="177" t="s">
        <v>124</v>
      </c>
      <c r="D60" s="178"/>
      <c r="E60" s="179">
        <v>140.05000000000001</v>
      </c>
      <c r="F60" s="173"/>
      <c r="G60" s="173"/>
      <c r="H60" s="173"/>
      <c r="I60" s="173"/>
      <c r="J60" s="173"/>
      <c r="K60" s="173"/>
      <c r="L60" s="173"/>
      <c r="M60" s="173"/>
      <c r="N60" s="174"/>
      <c r="O60" s="174"/>
      <c r="P60" s="174"/>
      <c r="Q60" s="174"/>
      <c r="R60" s="174"/>
      <c r="S60" s="174"/>
      <c r="T60" s="175"/>
      <c r="U60" s="174"/>
      <c r="V60" s="176"/>
      <c r="W60" s="176"/>
      <c r="X60" s="176"/>
      <c r="Y60" s="176"/>
      <c r="Z60" s="176"/>
      <c r="AA60" s="176"/>
      <c r="AB60" s="176"/>
      <c r="AC60" s="176"/>
      <c r="AD60" s="176"/>
      <c r="AE60" s="176" t="s">
        <v>116</v>
      </c>
      <c r="AF60" s="176">
        <v>0</v>
      </c>
      <c r="AG60" s="176"/>
      <c r="AH60" s="176"/>
      <c r="AI60" s="176"/>
      <c r="AJ60" s="176"/>
      <c r="AK60" s="176"/>
      <c r="AL60" s="176"/>
      <c r="AM60" s="176"/>
      <c r="AN60" s="176"/>
      <c r="AO60" s="176"/>
      <c r="AP60" s="176"/>
      <c r="AQ60" s="176"/>
      <c r="AR60" s="176"/>
      <c r="AS60" s="176"/>
      <c r="AT60" s="176"/>
      <c r="AU60" s="176"/>
      <c r="AV60" s="176"/>
      <c r="AW60" s="176"/>
      <c r="AX60" s="176"/>
      <c r="AY60" s="176"/>
      <c r="AZ60" s="176"/>
      <c r="BA60" s="176"/>
      <c r="BB60" s="176"/>
      <c r="BC60" s="176"/>
      <c r="BD60" s="176"/>
      <c r="BE60" s="176"/>
      <c r="BF60" s="176"/>
      <c r="BG60" s="176"/>
      <c r="BH60" s="176"/>
    </row>
    <row r="61" spans="1:60" outlineLevel="1" x14ac:dyDescent="0.25">
      <c r="A61" s="167"/>
      <c r="B61" s="168"/>
      <c r="C61" s="177" t="s">
        <v>153</v>
      </c>
      <c r="D61" s="178"/>
      <c r="E61" s="179">
        <v>16.079999999999998</v>
      </c>
      <c r="F61" s="173"/>
      <c r="G61" s="173"/>
      <c r="H61" s="173"/>
      <c r="I61" s="173"/>
      <c r="J61" s="173"/>
      <c r="K61" s="173"/>
      <c r="L61" s="173"/>
      <c r="M61" s="173"/>
      <c r="N61" s="174"/>
      <c r="O61" s="174"/>
      <c r="P61" s="174"/>
      <c r="Q61" s="174"/>
      <c r="R61" s="174"/>
      <c r="S61" s="174"/>
      <c r="T61" s="175"/>
      <c r="U61" s="174"/>
      <c r="V61" s="176"/>
      <c r="W61" s="176"/>
      <c r="X61" s="176"/>
      <c r="Y61" s="176"/>
      <c r="Z61" s="176"/>
      <c r="AA61" s="176"/>
      <c r="AB61" s="176"/>
      <c r="AC61" s="176"/>
      <c r="AD61" s="176"/>
      <c r="AE61" s="176" t="s">
        <v>116</v>
      </c>
      <c r="AF61" s="176">
        <v>0</v>
      </c>
      <c r="AG61" s="176"/>
      <c r="AH61" s="176"/>
      <c r="AI61" s="176"/>
      <c r="AJ61" s="176"/>
      <c r="AK61" s="176"/>
      <c r="AL61" s="176"/>
      <c r="AM61" s="176"/>
      <c r="AN61" s="176"/>
      <c r="AO61" s="176"/>
      <c r="AP61" s="176"/>
      <c r="AQ61" s="176"/>
      <c r="AR61" s="176"/>
      <c r="AS61" s="176"/>
      <c r="AT61" s="176"/>
      <c r="AU61" s="176"/>
      <c r="AV61" s="176"/>
      <c r="AW61" s="176"/>
      <c r="AX61" s="176"/>
      <c r="AY61" s="176"/>
      <c r="AZ61" s="176"/>
      <c r="BA61" s="176"/>
      <c r="BB61" s="176"/>
      <c r="BC61" s="176"/>
      <c r="BD61" s="176"/>
      <c r="BE61" s="176"/>
      <c r="BF61" s="176"/>
      <c r="BG61" s="176"/>
      <c r="BH61" s="176"/>
    </row>
    <row r="62" spans="1:60" ht="20.399999999999999" outlineLevel="1" x14ac:dyDescent="0.25">
      <c r="A62" s="167">
        <v>23</v>
      </c>
      <c r="B62" s="168" t="s">
        <v>172</v>
      </c>
      <c r="C62" s="169" t="s">
        <v>173</v>
      </c>
      <c r="D62" s="170" t="s">
        <v>113</v>
      </c>
      <c r="E62" s="171">
        <f>SUM(E63:E64)</f>
        <v>1092.8600000000001</v>
      </c>
      <c r="F62" s="172">
        <f>SUM(H62+J62)</f>
        <v>0</v>
      </c>
      <c r="G62" s="173">
        <f>ROUND(E62*F62,2)</f>
        <v>0</v>
      </c>
      <c r="H62" s="142"/>
      <c r="I62" s="173">
        <f>ROUND(E62*H62,2)</f>
        <v>0</v>
      </c>
      <c r="J62" s="142"/>
      <c r="K62" s="173">
        <f>ROUND(E62*J62,2)</f>
        <v>0</v>
      </c>
      <c r="L62" s="173">
        <v>21</v>
      </c>
      <c r="M62" s="173">
        <f>G62*(1+L62/100)</f>
        <v>0</v>
      </c>
      <c r="N62" s="174">
        <v>3.3E-4</v>
      </c>
      <c r="O62" s="174">
        <f>ROUND(E62*N62,5)</f>
        <v>0.36064000000000002</v>
      </c>
      <c r="P62" s="174">
        <v>0</v>
      </c>
      <c r="Q62" s="174">
        <f>ROUND(E62*P62,5)</f>
        <v>0</v>
      </c>
      <c r="R62" s="174"/>
      <c r="S62" s="174"/>
      <c r="T62" s="175">
        <v>0.16</v>
      </c>
      <c r="U62" s="174">
        <f>ROUND(E62*T62,2)</f>
        <v>174.86</v>
      </c>
      <c r="V62" s="176"/>
      <c r="W62" s="176"/>
      <c r="X62" s="176"/>
      <c r="Y62" s="176"/>
      <c r="Z62" s="176"/>
      <c r="AA62" s="176"/>
      <c r="AB62" s="176"/>
      <c r="AC62" s="176"/>
      <c r="AD62" s="176"/>
      <c r="AE62" s="176" t="s">
        <v>119</v>
      </c>
      <c r="AF62" s="176"/>
      <c r="AG62" s="176"/>
      <c r="AH62" s="176"/>
      <c r="AI62" s="176"/>
      <c r="AJ62" s="176"/>
      <c r="AK62" s="176"/>
      <c r="AL62" s="176"/>
      <c r="AM62" s="176"/>
      <c r="AN62" s="176"/>
      <c r="AO62" s="176"/>
      <c r="AP62" s="176"/>
      <c r="AQ62" s="176"/>
      <c r="AR62" s="176"/>
      <c r="AS62" s="176"/>
      <c r="AT62" s="176"/>
      <c r="AU62" s="176"/>
      <c r="AV62" s="176"/>
      <c r="AW62" s="176"/>
      <c r="AX62" s="176"/>
      <c r="AY62" s="176"/>
      <c r="AZ62" s="176"/>
      <c r="BA62" s="176"/>
      <c r="BB62" s="176"/>
      <c r="BC62" s="176"/>
      <c r="BD62" s="176"/>
      <c r="BE62" s="176"/>
      <c r="BF62" s="176"/>
      <c r="BG62" s="176"/>
      <c r="BH62" s="176"/>
    </row>
    <row r="63" spans="1:60" outlineLevel="1" x14ac:dyDescent="0.25">
      <c r="A63" s="167"/>
      <c r="B63" s="168"/>
      <c r="C63" s="177" t="s">
        <v>314</v>
      </c>
      <c r="D63" s="178"/>
      <c r="E63" s="179">
        <v>280.10000000000002</v>
      </c>
      <c r="F63" s="173"/>
      <c r="G63" s="173"/>
      <c r="H63" s="173"/>
      <c r="I63" s="173"/>
      <c r="J63" s="173"/>
      <c r="K63" s="173"/>
      <c r="L63" s="173"/>
      <c r="M63" s="173"/>
      <c r="N63" s="174"/>
      <c r="O63" s="174"/>
      <c r="P63" s="174"/>
      <c r="Q63" s="174"/>
      <c r="R63" s="174"/>
      <c r="S63" s="174"/>
      <c r="T63" s="175"/>
      <c r="U63" s="174"/>
      <c r="V63" s="176"/>
      <c r="W63" s="176"/>
      <c r="X63" s="176"/>
      <c r="Y63" s="176"/>
      <c r="Z63" s="176"/>
      <c r="AA63" s="176"/>
      <c r="AB63" s="176"/>
      <c r="AC63" s="176"/>
      <c r="AD63" s="176"/>
      <c r="AE63" s="176" t="s">
        <v>116</v>
      </c>
      <c r="AF63" s="176">
        <v>0</v>
      </c>
      <c r="AG63" s="176"/>
      <c r="AH63" s="176"/>
      <c r="AI63" s="176"/>
      <c r="AJ63" s="176"/>
      <c r="AK63" s="176"/>
      <c r="AL63" s="176"/>
      <c r="AM63" s="176"/>
      <c r="AN63" s="176"/>
      <c r="AO63" s="176"/>
      <c r="AP63" s="176"/>
      <c r="AQ63" s="176"/>
      <c r="AR63" s="176"/>
      <c r="AS63" s="176"/>
      <c r="AT63" s="176"/>
      <c r="AU63" s="176"/>
      <c r="AV63" s="176"/>
      <c r="AW63" s="176"/>
      <c r="AX63" s="176"/>
      <c r="AY63" s="176"/>
      <c r="AZ63" s="176"/>
      <c r="BA63" s="176"/>
      <c r="BB63" s="176"/>
      <c r="BC63" s="176"/>
      <c r="BD63" s="176"/>
      <c r="BE63" s="176"/>
      <c r="BF63" s="176"/>
      <c r="BG63" s="176"/>
      <c r="BH63" s="176"/>
    </row>
    <row r="64" spans="1:60" outlineLevel="1" x14ac:dyDescent="0.25">
      <c r="A64" s="167"/>
      <c r="B64" s="168"/>
      <c r="C64" s="177" t="s">
        <v>313</v>
      </c>
      <c r="D64" s="178"/>
      <c r="E64" s="179">
        <v>812.76</v>
      </c>
      <c r="F64" s="173"/>
      <c r="G64" s="173"/>
      <c r="H64" s="173"/>
      <c r="I64" s="173"/>
      <c r="J64" s="173"/>
      <c r="K64" s="173"/>
      <c r="L64" s="173"/>
      <c r="M64" s="173"/>
      <c r="N64" s="174"/>
      <c r="O64" s="174"/>
      <c r="P64" s="174"/>
      <c r="Q64" s="174"/>
      <c r="R64" s="174"/>
      <c r="S64" s="174"/>
      <c r="T64" s="175"/>
      <c r="U64" s="174"/>
      <c r="V64" s="176"/>
      <c r="W64" s="176"/>
      <c r="X64" s="176"/>
      <c r="Y64" s="176"/>
      <c r="Z64" s="176"/>
      <c r="AA64" s="176"/>
      <c r="AB64" s="176"/>
      <c r="AC64" s="176"/>
      <c r="AD64" s="176"/>
      <c r="AE64" s="176" t="s">
        <v>116</v>
      </c>
      <c r="AF64" s="176">
        <v>0</v>
      </c>
      <c r="AG64" s="176"/>
      <c r="AH64" s="176"/>
      <c r="AI64" s="176"/>
      <c r="AJ64" s="176"/>
      <c r="AK64" s="176"/>
      <c r="AL64" s="176"/>
      <c r="AM64" s="176"/>
      <c r="AN64" s="176"/>
      <c r="AO64" s="176"/>
      <c r="AP64" s="176"/>
      <c r="AQ64" s="176"/>
      <c r="AR64" s="176"/>
      <c r="AS64" s="176"/>
      <c r="AT64" s="176"/>
      <c r="AU64" s="176"/>
      <c r="AV64" s="176"/>
      <c r="AW64" s="176"/>
      <c r="AX64" s="176"/>
      <c r="AY64" s="176"/>
      <c r="AZ64" s="176"/>
      <c r="BA64" s="176"/>
      <c r="BB64" s="176"/>
      <c r="BC64" s="176"/>
      <c r="BD64" s="176"/>
      <c r="BE64" s="176"/>
      <c r="BF64" s="176"/>
      <c r="BG64" s="176"/>
      <c r="BH64" s="176"/>
    </row>
    <row r="65" spans="1:60" outlineLevel="1" x14ac:dyDescent="0.25">
      <c r="A65" s="167">
        <v>24</v>
      </c>
      <c r="B65" s="168" t="s">
        <v>174</v>
      </c>
      <c r="C65" s="169" t="s">
        <v>175</v>
      </c>
      <c r="D65" s="170" t="s">
        <v>113</v>
      </c>
      <c r="E65" s="171">
        <v>630.55650000000003</v>
      </c>
      <c r="F65" s="172">
        <f>SUM(H65+J65)</f>
        <v>0</v>
      </c>
      <c r="G65" s="173">
        <f>ROUND(E65*F65,2)</f>
        <v>0</v>
      </c>
      <c r="H65" s="142"/>
      <c r="I65" s="173">
        <f>ROUND(E65*H65,2)</f>
        <v>0</v>
      </c>
      <c r="J65" s="142"/>
      <c r="K65" s="173">
        <f>ROUND(E65*J65,2)</f>
        <v>0</v>
      </c>
      <c r="L65" s="173">
        <v>21</v>
      </c>
      <c r="M65" s="173">
        <f>G65*(1+L65/100)</f>
        <v>0</v>
      </c>
      <c r="N65" s="174">
        <v>3.0000000000000001E-3</v>
      </c>
      <c r="O65" s="174">
        <f>ROUND(E65*N65,5)</f>
        <v>1.89167</v>
      </c>
      <c r="P65" s="174">
        <v>0</v>
      </c>
      <c r="Q65" s="174">
        <f>ROUND(E65*P65,5)</f>
        <v>0</v>
      </c>
      <c r="R65" s="174"/>
      <c r="S65" s="174"/>
      <c r="T65" s="175">
        <v>0</v>
      </c>
      <c r="U65" s="174">
        <f>ROUND(E65*T65,2)</f>
        <v>0</v>
      </c>
      <c r="V65" s="176"/>
      <c r="W65" s="176"/>
      <c r="X65" s="176"/>
      <c r="Y65" s="176"/>
      <c r="Z65" s="176"/>
      <c r="AA65" s="176"/>
      <c r="AB65" s="176"/>
      <c r="AC65" s="176"/>
      <c r="AD65" s="176"/>
      <c r="AE65" s="176" t="s">
        <v>166</v>
      </c>
      <c r="AF65" s="176"/>
      <c r="AG65" s="176"/>
      <c r="AH65" s="176"/>
      <c r="AI65" s="176"/>
      <c r="AJ65" s="176"/>
      <c r="AK65" s="176"/>
      <c r="AL65" s="176"/>
      <c r="AM65" s="176"/>
      <c r="AN65" s="176"/>
      <c r="AO65" s="176"/>
      <c r="AP65" s="176"/>
      <c r="AQ65" s="176"/>
      <c r="AR65" s="176"/>
      <c r="AS65" s="176"/>
      <c r="AT65" s="176"/>
      <c r="AU65" s="176"/>
      <c r="AV65" s="176"/>
      <c r="AW65" s="176"/>
      <c r="AX65" s="176"/>
      <c r="AY65" s="176"/>
      <c r="AZ65" s="176"/>
      <c r="BA65" s="176"/>
      <c r="BB65" s="176"/>
      <c r="BC65" s="176"/>
      <c r="BD65" s="176"/>
      <c r="BE65" s="176"/>
      <c r="BF65" s="176"/>
      <c r="BG65" s="176"/>
      <c r="BH65" s="176"/>
    </row>
    <row r="66" spans="1:60" outlineLevel="1" x14ac:dyDescent="0.25">
      <c r="A66" s="167"/>
      <c r="B66" s="168"/>
      <c r="C66" s="177" t="s">
        <v>176</v>
      </c>
      <c r="D66" s="178"/>
      <c r="E66" s="179">
        <v>630.55650000000003</v>
      </c>
      <c r="F66" s="173"/>
      <c r="G66" s="173"/>
      <c r="H66" s="173"/>
      <c r="I66" s="173"/>
      <c r="J66" s="173"/>
      <c r="K66" s="173"/>
      <c r="L66" s="173"/>
      <c r="M66" s="173"/>
      <c r="N66" s="174"/>
      <c r="O66" s="174"/>
      <c r="P66" s="174"/>
      <c r="Q66" s="174"/>
      <c r="R66" s="174"/>
      <c r="S66" s="174"/>
      <c r="T66" s="175"/>
      <c r="U66" s="174"/>
      <c r="V66" s="176"/>
      <c r="W66" s="176"/>
      <c r="X66" s="176"/>
      <c r="Y66" s="176"/>
      <c r="Z66" s="176"/>
      <c r="AA66" s="176"/>
      <c r="AB66" s="176"/>
      <c r="AC66" s="176"/>
      <c r="AD66" s="176"/>
      <c r="AE66" s="176" t="s">
        <v>116</v>
      </c>
      <c r="AF66" s="176">
        <v>0</v>
      </c>
      <c r="AG66" s="176"/>
      <c r="AH66" s="176"/>
      <c r="AI66" s="176"/>
      <c r="AJ66" s="176"/>
      <c r="AK66" s="176"/>
      <c r="AL66" s="176"/>
      <c r="AM66" s="176"/>
      <c r="AN66" s="176"/>
      <c r="AO66" s="176"/>
      <c r="AP66" s="176"/>
      <c r="AQ66" s="176"/>
      <c r="AR66" s="176"/>
      <c r="AS66" s="176"/>
      <c r="AT66" s="176"/>
      <c r="AU66" s="176"/>
      <c r="AV66" s="176"/>
      <c r="AW66" s="176"/>
      <c r="AX66" s="176"/>
      <c r="AY66" s="176"/>
      <c r="AZ66" s="176"/>
      <c r="BA66" s="176"/>
      <c r="BB66" s="176"/>
      <c r="BC66" s="176"/>
      <c r="BD66" s="176"/>
      <c r="BE66" s="176"/>
      <c r="BF66" s="176"/>
      <c r="BG66" s="176"/>
      <c r="BH66" s="176"/>
    </row>
    <row r="67" spans="1:60" outlineLevel="1" x14ac:dyDescent="0.25">
      <c r="A67" s="167">
        <v>25</v>
      </c>
      <c r="B67" s="168" t="s">
        <v>177</v>
      </c>
      <c r="C67" s="169" t="s">
        <v>178</v>
      </c>
      <c r="D67" s="170" t="s">
        <v>113</v>
      </c>
      <c r="E67" s="171">
        <v>469.49900000000002</v>
      </c>
      <c r="F67" s="172">
        <f>SUM(H67+J67)</f>
        <v>0</v>
      </c>
      <c r="G67" s="173">
        <f>ROUND(E67*F67,2)</f>
        <v>0</v>
      </c>
      <c r="H67" s="142"/>
      <c r="I67" s="173">
        <f>ROUND(E67*H67,2)</f>
        <v>0</v>
      </c>
      <c r="J67" s="142"/>
      <c r="K67" s="173">
        <f>ROUND(E67*J67,2)</f>
        <v>0</v>
      </c>
      <c r="L67" s="173">
        <v>21</v>
      </c>
      <c r="M67" s="173">
        <f>G67*(1+L67/100)</f>
        <v>0</v>
      </c>
      <c r="N67" s="174">
        <v>2.3999999999999998E-3</v>
      </c>
      <c r="O67" s="174">
        <f>ROUND(E67*N67,5)</f>
        <v>1.1268</v>
      </c>
      <c r="P67" s="174">
        <v>0</v>
      </c>
      <c r="Q67" s="174">
        <f>ROUND(E67*P67,5)</f>
        <v>0</v>
      </c>
      <c r="R67" s="174"/>
      <c r="S67" s="174"/>
      <c r="T67" s="175">
        <v>0</v>
      </c>
      <c r="U67" s="174">
        <f>ROUND(E67*T67,2)</f>
        <v>0</v>
      </c>
      <c r="V67" s="176"/>
      <c r="W67" s="176"/>
      <c r="X67" s="176"/>
      <c r="Y67" s="176"/>
      <c r="Z67" s="176"/>
      <c r="AA67" s="176"/>
      <c r="AB67" s="176"/>
      <c r="AC67" s="176"/>
      <c r="AD67" s="176"/>
      <c r="AE67" s="176" t="s">
        <v>166</v>
      </c>
      <c r="AF67" s="176"/>
      <c r="AG67" s="176"/>
      <c r="AH67" s="176"/>
      <c r="AI67" s="176"/>
      <c r="AJ67" s="176"/>
      <c r="AK67" s="176"/>
      <c r="AL67" s="176"/>
      <c r="AM67" s="176"/>
      <c r="AN67" s="176"/>
      <c r="AO67" s="176"/>
      <c r="AP67" s="176"/>
      <c r="AQ67" s="176"/>
      <c r="AR67" s="176"/>
      <c r="AS67" s="176"/>
      <c r="AT67" s="176"/>
      <c r="AU67" s="176"/>
      <c r="AV67" s="176"/>
      <c r="AW67" s="176"/>
      <c r="AX67" s="176"/>
      <c r="AY67" s="176"/>
      <c r="AZ67" s="176"/>
      <c r="BA67" s="176"/>
      <c r="BB67" s="176"/>
      <c r="BC67" s="176"/>
      <c r="BD67" s="176"/>
      <c r="BE67" s="176"/>
      <c r="BF67" s="176"/>
      <c r="BG67" s="176"/>
      <c r="BH67" s="176"/>
    </row>
    <row r="68" spans="1:60" outlineLevel="1" x14ac:dyDescent="0.25">
      <c r="A68" s="167"/>
      <c r="B68" s="168"/>
      <c r="C68" s="177" t="s">
        <v>179</v>
      </c>
      <c r="D68" s="178"/>
      <c r="E68" s="179">
        <v>469.49900000000002</v>
      </c>
      <c r="F68" s="173"/>
      <c r="G68" s="173"/>
      <c r="H68" s="173"/>
      <c r="I68" s="173"/>
      <c r="J68" s="173"/>
      <c r="K68" s="173"/>
      <c r="L68" s="173"/>
      <c r="M68" s="173"/>
      <c r="N68" s="174"/>
      <c r="O68" s="174"/>
      <c r="P68" s="174"/>
      <c r="Q68" s="174"/>
      <c r="R68" s="174"/>
      <c r="S68" s="174"/>
      <c r="T68" s="175"/>
      <c r="U68" s="174"/>
      <c r="V68" s="176"/>
      <c r="W68" s="176"/>
      <c r="X68" s="176"/>
      <c r="Y68" s="176"/>
      <c r="Z68" s="176"/>
      <c r="AA68" s="176"/>
      <c r="AB68" s="176"/>
      <c r="AC68" s="176"/>
      <c r="AD68" s="176"/>
      <c r="AE68" s="176" t="s">
        <v>116</v>
      </c>
      <c r="AF68" s="176">
        <v>0</v>
      </c>
      <c r="AG68" s="176"/>
      <c r="AH68" s="176"/>
      <c r="AI68" s="176"/>
      <c r="AJ68" s="176"/>
      <c r="AK68" s="176"/>
      <c r="AL68" s="176"/>
      <c r="AM68" s="176"/>
      <c r="AN68" s="176"/>
      <c r="AO68" s="176"/>
      <c r="AP68" s="176"/>
      <c r="AQ68" s="176"/>
      <c r="AR68" s="176"/>
      <c r="AS68" s="176"/>
      <c r="AT68" s="176"/>
      <c r="AU68" s="176"/>
      <c r="AV68" s="176"/>
      <c r="AW68" s="176"/>
      <c r="AX68" s="176"/>
      <c r="AY68" s="176"/>
      <c r="AZ68" s="176"/>
      <c r="BA68" s="176"/>
      <c r="BB68" s="176"/>
      <c r="BC68" s="176"/>
      <c r="BD68" s="176"/>
      <c r="BE68" s="176"/>
      <c r="BF68" s="176"/>
      <c r="BG68" s="176"/>
      <c r="BH68" s="176"/>
    </row>
    <row r="69" spans="1:60" ht="20.399999999999999" outlineLevel="1" x14ac:dyDescent="0.25">
      <c r="A69" s="167">
        <v>26</v>
      </c>
      <c r="B69" s="168" t="s">
        <v>180</v>
      </c>
      <c r="C69" s="169" t="s">
        <v>181</v>
      </c>
      <c r="D69" s="170" t="s">
        <v>113</v>
      </c>
      <c r="E69" s="171">
        <v>140.05000000000001</v>
      </c>
      <c r="F69" s="172">
        <f>SUM(H69+J69)</f>
        <v>0</v>
      </c>
      <c r="G69" s="173">
        <f>ROUND(E69*F69,2)</f>
        <v>0</v>
      </c>
      <c r="H69" s="142"/>
      <c r="I69" s="173">
        <f>ROUND(E69*H69,2)</f>
        <v>0</v>
      </c>
      <c r="J69" s="142"/>
      <c r="K69" s="173">
        <f>ROUND(E69*J69,2)</f>
        <v>0</v>
      </c>
      <c r="L69" s="173">
        <v>21</v>
      </c>
      <c r="M69" s="173">
        <f>G69*(1+L69/100)</f>
        <v>0</v>
      </c>
      <c r="N69" s="174">
        <v>5.47E-3</v>
      </c>
      <c r="O69" s="174">
        <f>ROUND(E69*N69,5)</f>
        <v>0.76607000000000003</v>
      </c>
      <c r="P69" s="174">
        <v>0</v>
      </c>
      <c r="Q69" s="174">
        <f>ROUND(E69*P69,5)</f>
        <v>0</v>
      </c>
      <c r="R69" s="174"/>
      <c r="S69" s="174"/>
      <c r="T69" s="175">
        <v>0.21</v>
      </c>
      <c r="U69" s="174">
        <f>ROUND(E69*T69,2)</f>
        <v>29.41</v>
      </c>
      <c r="V69" s="176"/>
      <c r="W69" s="176"/>
      <c r="X69" s="176"/>
      <c r="Y69" s="176"/>
      <c r="Z69" s="176"/>
      <c r="AA69" s="176"/>
      <c r="AB69" s="176"/>
      <c r="AC69" s="176"/>
      <c r="AD69" s="176"/>
      <c r="AE69" s="176" t="s">
        <v>119</v>
      </c>
      <c r="AF69" s="176"/>
      <c r="AG69" s="176"/>
      <c r="AH69" s="176"/>
      <c r="AI69" s="176"/>
      <c r="AJ69" s="176"/>
      <c r="AK69" s="176"/>
      <c r="AL69" s="176"/>
      <c r="AM69" s="176"/>
      <c r="AN69" s="176"/>
      <c r="AO69" s="176"/>
      <c r="AP69" s="176"/>
      <c r="AQ69" s="176"/>
      <c r="AR69" s="176"/>
      <c r="AS69" s="176"/>
      <c r="AT69" s="176"/>
      <c r="AU69" s="176"/>
      <c r="AV69" s="176"/>
      <c r="AW69" s="176"/>
      <c r="AX69" s="176"/>
      <c r="AY69" s="176"/>
      <c r="AZ69" s="176"/>
      <c r="BA69" s="176"/>
      <c r="BB69" s="176"/>
      <c r="BC69" s="176"/>
      <c r="BD69" s="176"/>
      <c r="BE69" s="176"/>
      <c r="BF69" s="176"/>
      <c r="BG69" s="176"/>
      <c r="BH69" s="176"/>
    </row>
    <row r="70" spans="1:60" outlineLevel="1" x14ac:dyDescent="0.25">
      <c r="A70" s="167"/>
      <c r="B70" s="168"/>
      <c r="C70" s="177" t="s">
        <v>124</v>
      </c>
      <c r="D70" s="178"/>
      <c r="E70" s="179">
        <v>140.05000000000001</v>
      </c>
      <c r="F70" s="173"/>
      <c r="G70" s="173"/>
      <c r="H70" s="173"/>
      <c r="I70" s="173"/>
      <c r="J70" s="173"/>
      <c r="K70" s="173"/>
      <c r="L70" s="173"/>
      <c r="M70" s="173"/>
      <c r="N70" s="174"/>
      <c r="O70" s="174"/>
      <c r="P70" s="174"/>
      <c r="Q70" s="174"/>
      <c r="R70" s="174"/>
      <c r="S70" s="174"/>
      <c r="T70" s="175"/>
      <c r="U70" s="174"/>
      <c r="V70" s="176"/>
      <c r="W70" s="176"/>
      <c r="X70" s="176"/>
      <c r="Y70" s="176"/>
      <c r="Z70" s="176"/>
      <c r="AA70" s="176"/>
      <c r="AB70" s="176"/>
      <c r="AC70" s="176"/>
      <c r="AD70" s="176"/>
      <c r="AE70" s="176" t="s">
        <v>116</v>
      </c>
      <c r="AF70" s="176">
        <v>0</v>
      </c>
      <c r="AG70" s="176"/>
      <c r="AH70" s="176"/>
      <c r="AI70" s="176"/>
      <c r="AJ70" s="176"/>
      <c r="AK70" s="176"/>
      <c r="AL70" s="176"/>
      <c r="AM70" s="176"/>
      <c r="AN70" s="176"/>
      <c r="AO70" s="176"/>
      <c r="AP70" s="176"/>
      <c r="AQ70" s="176"/>
      <c r="AR70" s="176"/>
      <c r="AS70" s="176"/>
      <c r="AT70" s="176"/>
      <c r="AU70" s="176"/>
      <c r="AV70" s="176"/>
      <c r="AW70" s="176"/>
      <c r="AX70" s="176"/>
      <c r="AY70" s="176"/>
      <c r="AZ70" s="176"/>
      <c r="BA70" s="176"/>
      <c r="BB70" s="176"/>
      <c r="BC70" s="176"/>
      <c r="BD70" s="176"/>
      <c r="BE70" s="176"/>
      <c r="BF70" s="176"/>
      <c r="BG70" s="176"/>
      <c r="BH70" s="176"/>
    </row>
    <row r="71" spans="1:60" outlineLevel="1" x14ac:dyDescent="0.25">
      <c r="A71" s="167">
        <v>27</v>
      </c>
      <c r="B71" s="168" t="s">
        <v>182</v>
      </c>
      <c r="C71" s="169" t="s">
        <v>183</v>
      </c>
      <c r="D71" s="170" t="s">
        <v>184</v>
      </c>
      <c r="E71" s="171">
        <v>88.58</v>
      </c>
      <c r="F71" s="172">
        <f>SUM(H71+J71)</f>
        <v>0</v>
      </c>
      <c r="G71" s="173">
        <f>ROUND(E71*F71,2)</f>
        <v>0</v>
      </c>
      <c r="H71" s="142"/>
      <c r="I71" s="173">
        <f>ROUND(E71*H71,2)</f>
        <v>0</v>
      </c>
      <c r="J71" s="142"/>
      <c r="K71" s="173">
        <f>ROUND(E71*J71,2)</f>
        <v>0</v>
      </c>
      <c r="L71" s="173">
        <v>21</v>
      </c>
      <c r="M71" s="173">
        <f>G71*(1+L71/100)</f>
        <v>0</v>
      </c>
      <c r="N71" s="174">
        <v>0</v>
      </c>
      <c r="O71" s="174">
        <f>ROUND(E71*N71,5)</f>
        <v>0</v>
      </c>
      <c r="P71" s="174">
        <v>0</v>
      </c>
      <c r="Q71" s="174">
        <f>ROUND(E71*P71,5)</f>
        <v>0</v>
      </c>
      <c r="R71" s="174"/>
      <c r="S71" s="174"/>
      <c r="T71" s="175">
        <v>7.0000000000000007E-2</v>
      </c>
      <c r="U71" s="174">
        <f>ROUND(E71*T71,2)</f>
        <v>6.2</v>
      </c>
      <c r="V71" s="176"/>
      <c r="W71" s="176"/>
      <c r="X71" s="176"/>
      <c r="Y71" s="176"/>
      <c r="Z71" s="176"/>
      <c r="AA71" s="176"/>
      <c r="AB71" s="176"/>
      <c r="AC71" s="176"/>
      <c r="AD71" s="176"/>
      <c r="AE71" s="176" t="s">
        <v>119</v>
      </c>
      <c r="AF71" s="176"/>
      <c r="AG71" s="176"/>
      <c r="AH71" s="176"/>
      <c r="AI71" s="176"/>
      <c r="AJ71" s="176"/>
      <c r="AK71" s="176"/>
      <c r="AL71" s="176"/>
      <c r="AM71" s="176"/>
      <c r="AN71" s="176"/>
      <c r="AO71" s="176"/>
      <c r="AP71" s="176"/>
      <c r="AQ71" s="176"/>
      <c r="AR71" s="176"/>
      <c r="AS71" s="176"/>
      <c r="AT71" s="176"/>
      <c r="AU71" s="176"/>
      <c r="AV71" s="176"/>
      <c r="AW71" s="176"/>
      <c r="AX71" s="176"/>
      <c r="AY71" s="176"/>
      <c r="AZ71" s="176"/>
      <c r="BA71" s="176"/>
      <c r="BB71" s="176"/>
      <c r="BC71" s="176"/>
      <c r="BD71" s="176"/>
      <c r="BE71" s="176"/>
      <c r="BF71" s="176"/>
      <c r="BG71" s="176"/>
      <c r="BH71" s="176"/>
    </row>
    <row r="72" spans="1:60" outlineLevel="1" x14ac:dyDescent="0.25">
      <c r="A72" s="167"/>
      <c r="B72" s="168"/>
      <c r="C72" s="177" t="s">
        <v>185</v>
      </c>
      <c r="D72" s="178"/>
      <c r="E72" s="179">
        <v>18.899999999999999</v>
      </c>
      <c r="F72" s="173"/>
      <c r="G72" s="173"/>
      <c r="H72" s="173"/>
      <c r="I72" s="173"/>
      <c r="J72" s="173"/>
      <c r="K72" s="173"/>
      <c r="L72" s="173"/>
      <c r="M72" s="173"/>
      <c r="N72" s="174"/>
      <c r="O72" s="174"/>
      <c r="P72" s="174"/>
      <c r="Q72" s="174"/>
      <c r="R72" s="174"/>
      <c r="S72" s="174"/>
      <c r="T72" s="175"/>
      <c r="U72" s="174"/>
      <c r="V72" s="176"/>
      <c r="W72" s="176"/>
      <c r="X72" s="176"/>
      <c r="Y72" s="176"/>
      <c r="Z72" s="176"/>
      <c r="AA72" s="176"/>
      <c r="AB72" s="176"/>
      <c r="AC72" s="176"/>
      <c r="AD72" s="176"/>
      <c r="AE72" s="176" t="s">
        <v>116</v>
      </c>
      <c r="AF72" s="176">
        <v>0</v>
      </c>
      <c r="AG72" s="176"/>
      <c r="AH72" s="176"/>
      <c r="AI72" s="176"/>
      <c r="AJ72" s="176"/>
      <c r="AK72" s="176"/>
      <c r="AL72" s="176"/>
      <c r="AM72" s="176"/>
      <c r="AN72" s="176"/>
      <c r="AO72" s="176"/>
      <c r="AP72" s="176"/>
      <c r="AQ72" s="176"/>
      <c r="AR72" s="176"/>
      <c r="AS72" s="176"/>
      <c r="AT72" s="176"/>
      <c r="AU72" s="176"/>
      <c r="AV72" s="176"/>
      <c r="AW72" s="176"/>
      <c r="AX72" s="176"/>
      <c r="AY72" s="176"/>
      <c r="AZ72" s="176"/>
      <c r="BA72" s="176"/>
      <c r="BB72" s="176"/>
      <c r="BC72" s="176"/>
      <c r="BD72" s="176"/>
      <c r="BE72" s="176"/>
      <c r="BF72" s="176"/>
      <c r="BG72" s="176"/>
      <c r="BH72" s="176"/>
    </row>
    <row r="73" spans="1:60" outlineLevel="1" x14ac:dyDescent="0.25">
      <c r="A73" s="167"/>
      <c r="B73" s="168"/>
      <c r="C73" s="177" t="s">
        <v>186</v>
      </c>
      <c r="D73" s="178"/>
      <c r="E73" s="179">
        <v>69.680000000000007</v>
      </c>
      <c r="F73" s="173"/>
      <c r="G73" s="173"/>
      <c r="H73" s="173"/>
      <c r="I73" s="173"/>
      <c r="J73" s="173"/>
      <c r="K73" s="173"/>
      <c r="L73" s="173"/>
      <c r="M73" s="173"/>
      <c r="N73" s="174"/>
      <c r="O73" s="174"/>
      <c r="P73" s="174"/>
      <c r="Q73" s="174"/>
      <c r="R73" s="174"/>
      <c r="S73" s="174"/>
      <c r="T73" s="175"/>
      <c r="U73" s="174"/>
      <c r="V73" s="176"/>
      <c r="W73" s="176"/>
      <c r="X73" s="176"/>
      <c r="Y73" s="176"/>
      <c r="Z73" s="176"/>
      <c r="AA73" s="176"/>
      <c r="AB73" s="176"/>
      <c r="AC73" s="176"/>
      <c r="AD73" s="176"/>
      <c r="AE73" s="176" t="s">
        <v>116</v>
      </c>
      <c r="AF73" s="176">
        <v>0</v>
      </c>
      <c r="AG73" s="176"/>
      <c r="AH73" s="176"/>
      <c r="AI73" s="176"/>
      <c r="AJ73" s="176"/>
      <c r="AK73" s="176"/>
      <c r="AL73" s="176"/>
      <c r="AM73" s="176"/>
      <c r="AN73" s="176"/>
      <c r="AO73" s="176"/>
      <c r="AP73" s="176"/>
      <c r="AQ73" s="176"/>
      <c r="AR73" s="176"/>
      <c r="AS73" s="176"/>
      <c r="AT73" s="176"/>
      <c r="AU73" s="176"/>
      <c r="AV73" s="176"/>
      <c r="AW73" s="176"/>
      <c r="AX73" s="176"/>
      <c r="AY73" s="176"/>
      <c r="AZ73" s="176"/>
      <c r="BA73" s="176"/>
      <c r="BB73" s="176"/>
      <c r="BC73" s="176"/>
      <c r="BD73" s="176"/>
      <c r="BE73" s="176"/>
      <c r="BF73" s="176"/>
      <c r="BG73" s="176"/>
      <c r="BH73" s="176"/>
    </row>
    <row r="74" spans="1:60" outlineLevel="1" x14ac:dyDescent="0.25">
      <c r="A74" s="167">
        <v>28</v>
      </c>
      <c r="B74" s="168" t="s">
        <v>187</v>
      </c>
      <c r="C74" s="169" t="s">
        <v>188</v>
      </c>
      <c r="D74" s="170" t="s">
        <v>184</v>
      </c>
      <c r="E74" s="171">
        <v>101.867</v>
      </c>
      <c r="F74" s="172">
        <f>SUM(H74+J74)</f>
        <v>0</v>
      </c>
      <c r="G74" s="173">
        <f>ROUND(E74*F74,2)</f>
        <v>0</v>
      </c>
      <c r="H74" s="142"/>
      <c r="I74" s="173">
        <f>ROUND(E74*H74,2)</f>
        <v>0</v>
      </c>
      <c r="J74" s="142"/>
      <c r="K74" s="173">
        <f>ROUND(E74*J74,2)</f>
        <v>0</v>
      </c>
      <c r="L74" s="173">
        <v>21</v>
      </c>
      <c r="M74" s="173">
        <f>G74*(1+L74/100)</f>
        <v>0</v>
      </c>
      <c r="N74" s="174">
        <v>2.0000000000000001E-4</v>
      </c>
      <c r="O74" s="174">
        <f>ROUND(E74*N74,5)</f>
        <v>2.0369999999999999E-2</v>
      </c>
      <c r="P74" s="174">
        <v>0</v>
      </c>
      <c r="Q74" s="174">
        <f>ROUND(E74*P74,5)</f>
        <v>0</v>
      </c>
      <c r="R74" s="174"/>
      <c r="S74" s="174"/>
      <c r="T74" s="175">
        <v>0</v>
      </c>
      <c r="U74" s="174">
        <f>ROUND(E74*T74,2)</f>
        <v>0</v>
      </c>
      <c r="V74" s="176"/>
      <c r="W74" s="176"/>
      <c r="X74" s="176"/>
      <c r="Y74" s="176"/>
      <c r="Z74" s="176"/>
      <c r="AA74" s="176"/>
      <c r="AB74" s="176"/>
      <c r="AC74" s="176"/>
      <c r="AD74" s="176"/>
      <c r="AE74" s="176" t="s">
        <v>166</v>
      </c>
      <c r="AF74" s="176"/>
      <c r="AG74" s="176"/>
      <c r="AH74" s="176"/>
      <c r="AI74" s="176"/>
      <c r="AJ74" s="176"/>
      <c r="AK74" s="176"/>
      <c r="AL74" s="176"/>
      <c r="AM74" s="176"/>
      <c r="AN74" s="176"/>
      <c r="AO74" s="176"/>
      <c r="AP74" s="176"/>
      <c r="AQ74" s="176"/>
      <c r="AR74" s="176"/>
      <c r="AS74" s="176"/>
      <c r="AT74" s="176"/>
      <c r="AU74" s="176"/>
      <c r="AV74" s="176"/>
      <c r="AW74" s="176"/>
      <c r="AX74" s="176"/>
      <c r="AY74" s="176"/>
      <c r="AZ74" s="176"/>
      <c r="BA74" s="176"/>
      <c r="BB74" s="176"/>
      <c r="BC74" s="176"/>
      <c r="BD74" s="176"/>
      <c r="BE74" s="176"/>
      <c r="BF74" s="176"/>
      <c r="BG74" s="176"/>
      <c r="BH74" s="176"/>
    </row>
    <row r="75" spans="1:60" outlineLevel="1" x14ac:dyDescent="0.25">
      <c r="A75" s="167"/>
      <c r="B75" s="168"/>
      <c r="C75" s="177" t="s">
        <v>189</v>
      </c>
      <c r="D75" s="178"/>
      <c r="E75" s="179">
        <v>101.867</v>
      </c>
      <c r="F75" s="173"/>
      <c r="G75" s="173"/>
      <c r="H75" s="173"/>
      <c r="I75" s="173"/>
      <c r="J75" s="173"/>
      <c r="K75" s="173"/>
      <c r="L75" s="173"/>
      <c r="M75" s="173"/>
      <c r="N75" s="174"/>
      <c r="O75" s="174"/>
      <c r="P75" s="174"/>
      <c r="Q75" s="174"/>
      <c r="R75" s="174"/>
      <c r="S75" s="174"/>
      <c r="T75" s="175"/>
      <c r="U75" s="174"/>
      <c r="V75" s="176"/>
      <c r="W75" s="176"/>
      <c r="X75" s="176"/>
      <c r="Y75" s="176"/>
      <c r="Z75" s="176"/>
      <c r="AA75" s="176"/>
      <c r="AB75" s="176"/>
      <c r="AC75" s="176"/>
      <c r="AD75" s="176"/>
      <c r="AE75" s="176" t="s">
        <v>116</v>
      </c>
      <c r="AF75" s="176">
        <v>0</v>
      </c>
      <c r="AG75" s="176"/>
      <c r="AH75" s="176"/>
      <c r="AI75" s="176"/>
      <c r="AJ75" s="176"/>
      <c r="AK75" s="176"/>
      <c r="AL75" s="176"/>
      <c r="AM75" s="176"/>
      <c r="AN75" s="176"/>
      <c r="AO75" s="176"/>
      <c r="AP75" s="176"/>
      <c r="AQ75" s="176"/>
      <c r="AR75" s="176"/>
      <c r="AS75" s="176"/>
      <c r="AT75" s="176"/>
      <c r="AU75" s="176"/>
      <c r="AV75" s="176"/>
      <c r="AW75" s="176"/>
      <c r="AX75" s="176"/>
      <c r="AY75" s="176"/>
      <c r="AZ75" s="176"/>
      <c r="BA75" s="176"/>
      <c r="BB75" s="176"/>
      <c r="BC75" s="176"/>
      <c r="BD75" s="176"/>
      <c r="BE75" s="176"/>
      <c r="BF75" s="176"/>
      <c r="BG75" s="176"/>
      <c r="BH75" s="176"/>
    </row>
    <row r="76" spans="1:60" outlineLevel="1" x14ac:dyDescent="0.25">
      <c r="A76" s="167">
        <v>29</v>
      </c>
      <c r="B76" s="168" t="s">
        <v>190</v>
      </c>
      <c r="C76" s="169" t="s">
        <v>191</v>
      </c>
      <c r="D76" s="170" t="s">
        <v>113</v>
      </c>
      <c r="E76" s="171">
        <v>49.56</v>
      </c>
      <c r="F76" s="172">
        <f>SUM(H76+J76)</f>
        <v>0</v>
      </c>
      <c r="G76" s="173">
        <f>ROUND(E76*F76,2)</f>
        <v>0</v>
      </c>
      <c r="H76" s="142"/>
      <c r="I76" s="173">
        <f>ROUND(E76*H76,2)</f>
        <v>0</v>
      </c>
      <c r="J76" s="142"/>
      <c r="K76" s="173">
        <f>ROUND(E76*J76,2)</f>
        <v>0</v>
      </c>
      <c r="L76" s="173">
        <v>21</v>
      </c>
      <c r="M76" s="173">
        <f>G76*(1+L76/100)</f>
        <v>0</v>
      </c>
      <c r="N76" s="174">
        <v>3.0000000000000001E-3</v>
      </c>
      <c r="O76" s="174">
        <f>ROUND(E76*N76,5)</f>
        <v>0.14868000000000001</v>
      </c>
      <c r="P76" s="174">
        <v>0</v>
      </c>
      <c r="Q76" s="174">
        <f>ROUND(E76*P76,5)</f>
        <v>0</v>
      </c>
      <c r="R76" s="174"/>
      <c r="S76" s="174"/>
      <c r="T76" s="175">
        <v>0.28000000000000003</v>
      </c>
      <c r="U76" s="174">
        <f>ROUND(E76*T76,2)</f>
        <v>13.88</v>
      </c>
      <c r="V76" s="176"/>
      <c r="W76" s="176"/>
      <c r="X76" s="176"/>
      <c r="Y76" s="176"/>
      <c r="Z76" s="176"/>
      <c r="AA76" s="176"/>
      <c r="AB76" s="176"/>
      <c r="AC76" s="176"/>
      <c r="AD76" s="176"/>
      <c r="AE76" s="176" t="s">
        <v>119</v>
      </c>
      <c r="AF76" s="176"/>
      <c r="AG76" s="176"/>
      <c r="AH76" s="176"/>
      <c r="AI76" s="176"/>
      <c r="AJ76" s="176"/>
      <c r="AK76" s="176"/>
      <c r="AL76" s="176"/>
      <c r="AM76" s="176"/>
      <c r="AN76" s="176"/>
      <c r="AO76" s="176"/>
      <c r="AP76" s="176"/>
      <c r="AQ76" s="176"/>
      <c r="AR76" s="176"/>
      <c r="AS76" s="176"/>
      <c r="AT76" s="176"/>
      <c r="AU76" s="176"/>
      <c r="AV76" s="176"/>
      <c r="AW76" s="176"/>
      <c r="AX76" s="176"/>
      <c r="AY76" s="176"/>
      <c r="AZ76" s="176"/>
      <c r="BA76" s="176"/>
      <c r="BB76" s="176"/>
      <c r="BC76" s="176"/>
      <c r="BD76" s="176"/>
      <c r="BE76" s="176"/>
      <c r="BF76" s="176"/>
      <c r="BG76" s="176"/>
      <c r="BH76" s="176"/>
    </row>
    <row r="77" spans="1:60" ht="20.399999999999999" outlineLevel="1" x14ac:dyDescent="0.25">
      <c r="A77" s="167"/>
      <c r="B77" s="168"/>
      <c r="C77" s="177" t="s">
        <v>192</v>
      </c>
      <c r="D77" s="178"/>
      <c r="E77" s="179">
        <v>36.119999999999997</v>
      </c>
      <c r="F77" s="173"/>
      <c r="G77" s="173"/>
      <c r="H77" s="173"/>
      <c r="I77" s="173"/>
      <c r="J77" s="173"/>
      <c r="K77" s="173"/>
      <c r="L77" s="173"/>
      <c r="M77" s="173"/>
      <c r="N77" s="174"/>
      <c r="O77" s="174"/>
      <c r="P77" s="174"/>
      <c r="Q77" s="174"/>
      <c r="R77" s="174"/>
      <c r="S77" s="174"/>
      <c r="T77" s="175"/>
      <c r="U77" s="174"/>
      <c r="V77" s="176"/>
      <c r="W77" s="176"/>
      <c r="X77" s="176"/>
      <c r="Y77" s="176"/>
      <c r="Z77" s="176"/>
      <c r="AA77" s="176"/>
      <c r="AB77" s="176"/>
      <c r="AC77" s="176"/>
      <c r="AD77" s="176"/>
      <c r="AE77" s="176" t="s">
        <v>116</v>
      </c>
      <c r="AF77" s="176">
        <v>0</v>
      </c>
      <c r="AG77" s="176"/>
      <c r="AH77" s="176"/>
      <c r="AI77" s="176"/>
      <c r="AJ77" s="176"/>
      <c r="AK77" s="176"/>
      <c r="AL77" s="176"/>
      <c r="AM77" s="176"/>
      <c r="AN77" s="176"/>
      <c r="AO77" s="176"/>
      <c r="AP77" s="176"/>
      <c r="AQ77" s="176"/>
      <c r="AR77" s="176"/>
      <c r="AS77" s="176"/>
      <c r="AT77" s="176"/>
      <c r="AU77" s="176"/>
      <c r="AV77" s="176"/>
      <c r="AW77" s="176"/>
      <c r="AX77" s="176"/>
      <c r="AY77" s="176"/>
      <c r="AZ77" s="176"/>
      <c r="BA77" s="176"/>
      <c r="BB77" s="176"/>
      <c r="BC77" s="176"/>
      <c r="BD77" s="176"/>
      <c r="BE77" s="176"/>
      <c r="BF77" s="176"/>
      <c r="BG77" s="176"/>
      <c r="BH77" s="176"/>
    </row>
    <row r="78" spans="1:60" outlineLevel="1" x14ac:dyDescent="0.25">
      <c r="A78" s="167"/>
      <c r="B78" s="168"/>
      <c r="C78" s="177" t="s">
        <v>193</v>
      </c>
      <c r="D78" s="178"/>
      <c r="E78" s="179">
        <v>13.44</v>
      </c>
      <c r="F78" s="173"/>
      <c r="G78" s="173"/>
      <c r="H78" s="173"/>
      <c r="I78" s="173"/>
      <c r="J78" s="173"/>
      <c r="K78" s="173"/>
      <c r="L78" s="173"/>
      <c r="M78" s="173"/>
      <c r="N78" s="174"/>
      <c r="O78" s="174"/>
      <c r="P78" s="174"/>
      <c r="Q78" s="174"/>
      <c r="R78" s="174"/>
      <c r="S78" s="174"/>
      <c r="T78" s="175"/>
      <c r="U78" s="174"/>
      <c r="V78" s="176"/>
      <c r="W78" s="176"/>
      <c r="X78" s="176"/>
      <c r="Y78" s="176"/>
      <c r="Z78" s="176"/>
      <c r="AA78" s="176"/>
      <c r="AB78" s="176"/>
      <c r="AC78" s="176"/>
      <c r="AD78" s="176"/>
      <c r="AE78" s="176" t="s">
        <v>116</v>
      </c>
      <c r="AF78" s="176">
        <v>0</v>
      </c>
      <c r="AG78" s="176"/>
      <c r="AH78" s="176"/>
      <c r="AI78" s="176"/>
      <c r="AJ78" s="176"/>
      <c r="AK78" s="176"/>
      <c r="AL78" s="176"/>
      <c r="AM78" s="176"/>
      <c r="AN78" s="176"/>
      <c r="AO78" s="176"/>
      <c r="AP78" s="176"/>
      <c r="AQ78" s="176"/>
      <c r="AR78" s="176"/>
      <c r="AS78" s="176"/>
      <c r="AT78" s="176"/>
      <c r="AU78" s="176"/>
      <c r="AV78" s="176"/>
      <c r="AW78" s="176"/>
      <c r="AX78" s="176"/>
      <c r="AY78" s="176"/>
      <c r="AZ78" s="176"/>
      <c r="BA78" s="176"/>
      <c r="BB78" s="176"/>
      <c r="BC78" s="176"/>
      <c r="BD78" s="176"/>
      <c r="BE78" s="176"/>
      <c r="BF78" s="176"/>
      <c r="BG78" s="176"/>
      <c r="BH78" s="176"/>
    </row>
    <row r="79" spans="1:60" outlineLevel="1" x14ac:dyDescent="0.25">
      <c r="A79" s="167">
        <v>30</v>
      </c>
      <c r="B79" s="168" t="s">
        <v>194</v>
      </c>
      <c r="C79" s="169" t="s">
        <v>195</v>
      </c>
      <c r="D79" s="170" t="s">
        <v>113</v>
      </c>
      <c r="E79" s="171">
        <v>41.537999999999997</v>
      </c>
      <c r="F79" s="172">
        <f>SUM(H79+J79)</f>
        <v>0</v>
      </c>
      <c r="G79" s="173">
        <f>ROUND(E79*F79,2)</f>
        <v>0</v>
      </c>
      <c r="H79" s="142"/>
      <c r="I79" s="173">
        <f>ROUND(E79*H79,2)</f>
        <v>0</v>
      </c>
      <c r="J79" s="142"/>
      <c r="K79" s="173">
        <f>ROUND(E79*J79,2)</f>
        <v>0</v>
      </c>
      <c r="L79" s="173">
        <v>21</v>
      </c>
      <c r="M79" s="173">
        <f>G79*(1+L79/100)</f>
        <v>0</v>
      </c>
      <c r="N79" s="174">
        <v>4.1999999999999997E-3</v>
      </c>
      <c r="O79" s="174">
        <f>ROUND(E79*N79,5)</f>
        <v>0.17446</v>
      </c>
      <c r="P79" s="174">
        <v>0</v>
      </c>
      <c r="Q79" s="174">
        <f>ROUND(E79*P79,5)</f>
        <v>0</v>
      </c>
      <c r="R79" s="174"/>
      <c r="S79" s="174"/>
      <c r="T79" s="175">
        <v>0</v>
      </c>
      <c r="U79" s="174">
        <f>ROUND(E79*T79,2)</f>
        <v>0</v>
      </c>
      <c r="V79" s="176"/>
      <c r="W79" s="176"/>
      <c r="X79" s="176"/>
      <c r="Y79" s="176"/>
      <c r="Z79" s="176"/>
      <c r="AA79" s="176"/>
      <c r="AB79" s="176"/>
      <c r="AC79" s="176"/>
      <c r="AD79" s="176"/>
      <c r="AE79" s="176" t="s">
        <v>166</v>
      </c>
      <c r="AF79" s="176"/>
      <c r="AG79" s="176"/>
      <c r="AH79" s="176"/>
      <c r="AI79" s="176"/>
      <c r="AJ79" s="176"/>
      <c r="AK79" s="176"/>
      <c r="AL79" s="176"/>
      <c r="AM79" s="176"/>
      <c r="AN79" s="176"/>
      <c r="AO79" s="176"/>
      <c r="AP79" s="176"/>
      <c r="AQ79" s="176"/>
      <c r="AR79" s="176"/>
      <c r="AS79" s="176"/>
      <c r="AT79" s="176"/>
      <c r="AU79" s="176"/>
      <c r="AV79" s="176"/>
      <c r="AW79" s="176"/>
      <c r="AX79" s="176"/>
      <c r="AY79" s="176"/>
      <c r="AZ79" s="176"/>
      <c r="BA79" s="176"/>
      <c r="BB79" s="176"/>
      <c r="BC79" s="176"/>
      <c r="BD79" s="176"/>
      <c r="BE79" s="176"/>
      <c r="BF79" s="176"/>
      <c r="BG79" s="176"/>
      <c r="BH79" s="176"/>
    </row>
    <row r="80" spans="1:60" ht="20.399999999999999" outlineLevel="1" x14ac:dyDescent="0.25">
      <c r="A80" s="167"/>
      <c r="B80" s="168"/>
      <c r="C80" s="177" t="s">
        <v>196</v>
      </c>
      <c r="D80" s="178"/>
      <c r="E80" s="179">
        <v>41.537999999999997</v>
      </c>
      <c r="F80" s="173"/>
      <c r="G80" s="173"/>
      <c r="H80" s="173"/>
      <c r="I80" s="173"/>
      <c r="J80" s="173"/>
      <c r="K80" s="173"/>
      <c r="L80" s="173"/>
      <c r="M80" s="173"/>
      <c r="N80" s="174"/>
      <c r="O80" s="174"/>
      <c r="P80" s="174"/>
      <c r="Q80" s="174"/>
      <c r="R80" s="174"/>
      <c r="S80" s="174"/>
      <c r="T80" s="175"/>
      <c r="U80" s="174"/>
      <c r="V80" s="176"/>
      <c r="W80" s="176"/>
      <c r="X80" s="176"/>
      <c r="Y80" s="176"/>
      <c r="Z80" s="176"/>
      <c r="AA80" s="176"/>
      <c r="AB80" s="176"/>
      <c r="AC80" s="176"/>
      <c r="AD80" s="176"/>
      <c r="AE80" s="176" t="s">
        <v>116</v>
      </c>
      <c r="AF80" s="176">
        <v>0</v>
      </c>
      <c r="AG80" s="176"/>
      <c r="AH80" s="176"/>
      <c r="AI80" s="176"/>
      <c r="AJ80" s="176"/>
      <c r="AK80" s="176"/>
      <c r="AL80" s="176"/>
      <c r="AM80" s="176"/>
      <c r="AN80" s="176"/>
      <c r="AO80" s="176"/>
      <c r="AP80" s="176"/>
      <c r="AQ80" s="176"/>
      <c r="AR80" s="176"/>
      <c r="AS80" s="176"/>
      <c r="AT80" s="176"/>
      <c r="AU80" s="176"/>
      <c r="AV80" s="176"/>
      <c r="AW80" s="176"/>
      <c r="AX80" s="176"/>
      <c r="AY80" s="176"/>
      <c r="AZ80" s="176"/>
      <c r="BA80" s="176"/>
      <c r="BB80" s="176"/>
      <c r="BC80" s="176"/>
      <c r="BD80" s="176"/>
      <c r="BE80" s="176"/>
      <c r="BF80" s="176"/>
      <c r="BG80" s="176"/>
      <c r="BH80" s="176"/>
    </row>
    <row r="81" spans="1:60" outlineLevel="1" x14ac:dyDescent="0.25">
      <c r="A81" s="167">
        <v>31</v>
      </c>
      <c r="B81" s="168" t="s">
        <v>197</v>
      </c>
      <c r="C81" s="169" t="s">
        <v>198</v>
      </c>
      <c r="D81" s="170" t="s">
        <v>113</v>
      </c>
      <c r="E81" s="171">
        <v>15.456</v>
      </c>
      <c r="F81" s="172">
        <f>SUM(H81+J81)</f>
        <v>0</v>
      </c>
      <c r="G81" s="173">
        <f>ROUND(E81*F81,2)</f>
        <v>0</v>
      </c>
      <c r="H81" s="142"/>
      <c r="I81" s="173">
        <f>ROUND(E81*H81,2)</f>
        <v>0</v>
      </c>
      <c r="J81" s="142"/>
      <c r="K81" s="173">
        <f>ROUND(E81*J81,2)</f>
        <v>0</v>
      </c>
      <c r="L81" s="173">
        <v>21</v>
      </c>
      <c r="M81" s="173">
        <f>G81*(1+L81/100)</f>
        <v>0</v>
      </c>
      <c r="N81" s="174">
        <v>2.3999999999999998E-3</v>
      </c>
      <c r="O81" s="174">
        <f>ROUND(E81*N81,5)</f>
        <v>3.7089999999999998E-2</v>
      </c>
      <c r="P81" s="174">
        <v>0</v>
      </c>
      <c r="Q81" s="174">
        <f>ROUND(E81*P81,5)</f>
        <v>0</v>
      </c>
      <c r="R81" s="174"/>
      <c r="S81" s="174"/>
      <c r="T81" s="175">
        <v>0</v>
      </c>
      <c r="U81" s="174">
        <f>ROUND(E81*T81,2)</f>
        <v>0</v>
      </c>
      <c r="V81" s="176"/>
      <c r="W81" s="176"/>
      <c r="X81" s="176"/>
      <c r="Y81" s="176"/>
      <c r="Z81" s="176"/>
      <c r="AA81" s="176"/>
      <c r="AB81" s="176"/>
      <c r="AC81" s="176"/>
      <c r="AD81" s="176"/>
      <c r="AE81" s="176" t="s">
        <v>166</v>
      </c>
      <c r="AF81" s="176"/>
      <c r="AG81" s="176"/>
      <c r="AH81" s="176"/>
      <c r="AI81" s="176"/>
      <c r="AJ81" s="176"/>
      <c r="AK81" s="176"/>
      <c r="AL81" s="176"/>
      <c r="AM81" s="176"/>
      <c r="AN81" s="176"/>
      <c r="AO81" s="176"/>
      <c r="AP81" s="176"/>
      <c r="AQ81" s="176"/>
      <c r="AR81" s="176"/>
      <c r="AS81" s="176"/>
      <c r="AT81" s="176"/>
      <c r="AU81" s="176"/>
      <c r="AV81" s="176"/>
      <c r="AW81" s="176"/>
      <c r="AX81" s="176"/>
      <c r="AY81" s="176"/>
      <c r="AZ81" s="176"/>
      <c r="BA81" s="176"/>
      <c r="BB81" s="176"/>
      <c r="BC81" s="176"/>
      <c r="BD81" s="176"/>
      <c r="BE81" s="176"/>
      <c r="BF81" s="176"/>
      <c r="BG81" s="176"/>
      <c r="BH81" s="176"/>
    </row>
    <row r="82" spans="1:60" ht="20.399999999999999" outlineLevel="1" x14ac:dyDescent="0.25">
      <c r="A82" s="167"/>
      <c r="B82" s="168"/>
      <c r="C82" s="177" t="s">
        <v>199</v>
      </c>
      <c r="D82" s="178"/>
      <c r="E82" s="179">
        <v>15.456</v>
      </c>
      <c r="F82" s="173"/>
      <c r="G82" s="173"/>
      <c r="H82" s="173"/>
      <c r="I82" s="173"/>
      <c r="J82" s="173"/>
      <c r="K82" s="173"/>
      <c r="L82" s="173"/>
      <c r="M82" s="173"/>
      <c r="N82" s="174"/>
      <c r="O82" s="174"/>
      <c r="P82" s="174"/>
      <c r="Q82" s="174"/>
      <c r="R82" s="174"/>
      <c r="S82" s="174"/>
      <c r="T82" s="175"/>
      <c r="U82" s="174"/>
      <c r="V82" s="176"/>
      <c r="W82" s="176"/>
      <c r="X82" s="176"/>
      <c r="Y82" s="176"/>
      <c r="Z82" s="176"/>
      <c r="AA82" s="176"/>
      <c r="AB82" s="176"/>
      <c r="AC82" s="176"/>
      <c r="AD82" s="176"/>
      <c r="AE82" s="176" t="s">
        <v>116</v>
      </c>
      <c r="AF82" s="176">
        <v>0</v>
      </c>
      <c r="AG82" s="176"/>
      <c r="AH82" s="176"/>
      <c r="AI82" s="176"/>
      <c r="AJ82" s="176"/>
      <c r="AK82" s="176"/>
      <c r="AL82" s="176"/>
      <c r="AM82" s="176"/>
      <c r="AN82" s="176"/>
      <c r="AO82" s="176"/>
      <c r="AP82" s="176"/>
      <c r="AQ82" s="176"/>
      <c r="AR82" s="176"/>
      <c r="AS82" s="176"/>
      <c r="AT82" s="176"/>
      <c r="AU82" s="176"/>
      <c r="AV82" s="176"/>
      <c r="AW82" s="176"/>
      <c r="AX82" s="176"/>
      <c r="AY82" s="176"/>
      <c r="AZ82" s="176"/>
      <c r="BA82" s="176"/>
      <c r="BB82" s="176"/>
      <c r="BC82" s="176"/>
      <c r="BD82" s="176"/>
      <c r="BE82" s="176"/>
      <c r="BF82" s="176"/>
      <c r="BG82" s="176"/>
      <c r="BH82" s="176"/>
    </row>
    <row r="83" spans="1:60" outlineLevel="1" x14ac:dyDescent="0.25">
      <c r="A83" s="167">
        <v>32</v>
      </c>
      <c r="B83" s="168" t="s">
        <v>200</v>
      </c>
      <c r="C83" s="169" t="s">
        <v>201</v>
      </c>
      <c r="D83" s="170" t="s">
        <v>113</v>
      </c>
      <c r="E83" s="171">
        <v>5.452</v>
      </c>
      <c r="F83" s="172">
        <f>SUM(H83+J83)</f>
        <v>0</v>
      </c>
      <c r="G83" s="173">
        <f>ROUND(E83*F83,2)</f>
        <v>0</v>
      </c>
      <c r="H83" s="142"/>
      <c r="I83" s="173">
        <f>ROUND(E83*H83,2)</f>
        <v>0</v>
      </c>
      <c r="J83" s="142"/>
      <c r="K83" s="173">
        <f>ROUND(E83*J83,2)</f>
        <v>0</v>
      </c>
      <c r="L83" s="173">
        <v>21</v>
      </c>
      <c r="M83" s="173">
        <f>G83*(1+L83/100)</f>
        <v>0</v>
      </c>
      <c r="N83" s="174">
        <v>0</v>
      </c>
      <c r="O83" s="174">
        <f>ROUND(E83*N83,5)</f>
        <v>0</v>
      </c>
      <c r="P83" s="174">
        <v>0</v>
      </c>
      <c r="Q83" s="174">
        <f>ROUND(E83*P83,5)</f>
        <v>0</v>
      </c>
      <c r="R83" s="174"/>
      <c r="S83" s="174"/>
      <c r="T83" s="175">
        <v>0</v>
      </c>
      <c r="U83" s="174">
        <f>ROUND(E83*T83,2)</f>
        <v>0</v>
      </c>
      <c r="V83" s="176"/>
      <c r="W83" s="176"/>
      <c r="X83" s="176"/>
      <c r="Y83" s="176"/>
      <c r="Z83" s="176"/>
      <c r="AA83" s="176"/>
      <c r="AB83" s="176"/>
      <c r="AC83" s="176"/>
      <c r="AD83" s="176"/>
      <c r="AE83" s="176" t="s">
        <v>119</v>
      </c>
      <c r="AF83" s="176"/>
      <c r="AG83" s="176"/>
      <c r="AH83" s="176"/>
      <c r="AI83" s="176"/>
      <c r="AJ83" s="176"/>
      <c r="AK83" s="176"/>
      <c r="AL83" s="176"/>
      <c r="AM83" s="176"/>
      <c r="AN83" s="176"/>
      <c r="AO83" s="176"/>
      <c r="AP83" s="176"/>
      <c r="AQ83" s="176"/>
      <c r="AR83" s="176"/>
      <c r="AS83" s="176"/>
      <c r="AT83" s="176"/>
      <c r="AU83" s="176"/>
      <c r="AV83" s="176"/>
      <c r="AW83" s="176"/>
      <c r="AX83" s="176"/>
      <c r="AY83" s="176"/>
      <c r="AZ83" s="176"/>
      <c r="BA83" s="176"/>
      <c r="BB83" s="176"/>
      <c r="BC83" s="176"/>
      <c r="BD83" s="176"/>
      <c r="BE83" s="176"/>
      <c r="BF83" s="176"/>
      <c r="BG83" s="176"/>
      <c r="BH83" s="176"/>
    </row>
    <row r="84" spans="1:60" outlineLevel="1" x14ac:dyDescent="0.25">
      <c r="A84" s="167"/>
      <c r="B84" s="168"/>
      <c r="C84" s="177" t="s">
        <v>202</v>
      </c>
      <c r="D84" s="178"/>
      <c r="E84" s="179">
        <v>5.452</v>
      </c>
      <c r="F84" s="173"/>
      <c r="G84" s="173"/>
      <c r="H84" s="173"/>
      <c r="I84" s="173"/>
      <c r="J84" s="173"/>
      <c r="K84" s="173"/>
      <c r="L84" s="173"/>
      <c r="M84" s="173"/>
      <c r="N84" s="174"/>
      <c r="O84" s="174"/>
      <c r="P84" s="174"/>
      <c r="Q84" s="174"/>
      <c r="R84" s="174"/>
      <c r="S84" s="174"/>
      <c r="T84" s="175"/>
      <c r="U84" s="174"/>
      <c r="V84" s="176"/>
      <c r="W84" s="176"/>
      <c r="X84" s="176"/>
      <c r="Y84" s="176"/>
      <c r="Z84" s="176"/>
      <c r="AA84" s="176"/>
      <c r="AB84" s="176"/>
      <c r="AC84" s="176"/>
      <c r="AD84" s="176"/>
      <c r="AE84" s="176" t="s">
        <v>116</v>
      </c>
      <c r="AF84" s="176">
        <v>0</v>
      </c>
      <c r="AG84" s="176"/>
      <c r="AH84" s="176"/>
      <c r="AI84" s="176"/>
      <c r="AJ84" s="176"/>
      <c r="AK84" s="176"/>
      <c r="AL84" s="176"/>
      <c r="AM84" s="176"/>
      <c r="AN84" s="176"/>
      <c r="AO84" s="176"/>
      <c r="AP84" s="176"/>
      <c r="AQ84" s="176"/>
      <c r="AR84" s="176"/>
      <c r="AS84" s="176"/>
      <c r="AT84" s="176"/>
      <c r="AU84" s="176"/>
      <c r="AV84" s="176"/>
      <c r="AW84" s="176"/>
      <c r="AX84" s="176"/>
      <c r="AY84" s="176"/>
      <c r="AZ84" s="176"/>
      <c r="BA84" s="176"/>
      <c r="BB84" s="176"/>
      <c r="BC84" s="176"/>
      <c r="BD84" s="176"/>
      <c r="BE84" s="176"/>
      <c r="BF84" s="176"/>
      <c r="BG84" s="176"/>
      <c r="BH84" s="176"/>
    </row>
    <row r="85" spans="1:60" outlineLevel="1" x14ac:dyDescent="0.25">
      <c r="A85" s="167">
        <v>33</v>
      </c>
      <c r="B85" s="168" t="s">
        <v>203</v>
      </c>
      <c r="C85" s="169" t="s">
        <v>204</v>
      </c>
      <c r="D85" s="170" t="s">
        <v>184</v>
      </c>
      <c r="E85" s="171">
        <v>118</v>
      </c>
      <c r="F85" s="172">
        <f>SUM(H85+J85)</f>
        <v>0</v>
      </c>
      <c r="G85" s="173">
        <f>ROUND(E85*F85,2)</f>
        <v>0</v>
      </c>
      <c r="H85" s="142"/>
      <c r="I85" s="173">
        <f>ROUND(E85*H85,2)</f>
        <v>0</v>
      </c>
      <c r="J85" s="142"/>
      <c r="K85" s="173">
        <f>ROUND(E85*J85,2)</f>
        <v>0</v>
      </c>
      <c r="L85" s="173">
        <v>21</v>
      </c>
      <c r="M85" s="173">
        <f>G85*(1+L85/100)</f>
        <v>0</v>
      </c>
      <c r="N85" s="174">
        <v>0</v>
      </c>
      <c r="O85" s="174">
        <f>ROUND(E85*N85,5)</f>
        <v>0</v>
      </c>
      <c r="P85" s="174">
        <v>0</v>
      </c>
      <c r="Q85" s="174">
        <f>ROUND(E85*P85,5)</f>
        <v>0</v>
      </c>
      <c r="R85" s="174"/>
      <c r="S85" s="174"/>
      <c r="T85" s="175">
        <v>0</v>
      </c>
      <c r="U85" s="174">
        <f>ROUND(E85*T85,2)</f>
        <v>0</v>
      </c>
      <c r="V85" s="176"/>
      <c r="W85" s="176"/>
      <c r="X85" s="176"/>
      <c r="Y85" s="176"/>
      <c r="Z85" s="176"/>
      <c r="AA85" s="176"/>
      <c r="AB85" s="176"/>
      <c r="AC85" s="176"/>
      <c r="AD85" s="176"/>
      <c r="AE85" s="176" t="s">
        <v>119</v>
      </c>
      <c r="AF85" s="176"/>
      <c r="AG85" s="176"/>
      <c r="AH85" s="176"/>
      <c r="AI85" s="176"/>
      <c r="AJ85" s="176"/>
      <c r="AK85" s="176"/>
      <c r="AL85" s="176"/>
      <c r="AM85" s="176"/>
      <c r="AN85" s="176"/>
      <c r="AO85" s="176"/>
      <c r="AP85" s="176"/>
      <c r="AQ85" s="176"/>
      <c r="AR85" s="176"/>
      <c r="AS85" s="176"/>
      <c r="AT85" s="176"/>
      <c r="AU85" s="176"/>
      <c r="AV85" s="176"/>
      <c r="AW85" s="176"/>
      <c r="AX85" s="176"/>
      <c r="AY85" s="176"/>
      <c r="AZ85" s="176"/>
      <c r="BA85" s="176"/>
      <c r="BB85" s="176"/>
      <c r="BC85" s="176"/>
      <c r="BD85" s="176"/>
      <c r="BE85" s="176"/>
      <c r="BF85" s="176"/>
      <c r="BG85" s="176"/>
      <c r="BH85" s="176"/>
    </row>
    <row r="86" spans="1:60" ht="20.399999999999999" outlineLevel="1" x14ac:dyDescent="0.25">
      <c r="A86" s="167">
        <v>34</v>
      </c>
      <c r="B86" s="168" t="s">
        <v>205</v>
      </c>
      <c r="C86" s="169" t="s">
        <v>206</v>
      </c>
      <c r="D86" s="170" t="s">
        <v>184</v>
      </c>
      <c r="E86" s="171">
        <v>88.58</v>
      </c>
      <c r="F86" s="172">
        <f>SUM(H86+J86)</f>
        <v>0</v>
      </c>
      <c r="G86" s="173">
        <f>ROUND(E86*F86,2)</f>
        <v>0</v>
      </c>
      <c r="H86" s="142"/>
      <c r="I86" s="173">
        <f>ROUND(E86*H86,2)</f>
        <v>0</v>
      </c>
      <c r="J86" s="142"/>
      <c r="K86" s="173">
        <f>ROUND(E86*J86,2)</f>
        <v>0</v>
      </c>
      <c r="L86" s="173">
        <v>21</v>
      </c>
      <c r="M86" s="173">
        <f>G86*(1+L86/100)</f>
        <v>0</v>
      </c>
      <c r="N86" s="174">
        <v>0</v>
      </c>
      <c r="O86" s="174">
        <f>ROUND(E86*N86,5)</f>
        <v>0</v>
      </c>
      <c r="P86" s="174">
        <v>0</v>
      </c>
      <c r="Q86" s="174">
        <f>ROUND(E86*P86,5)</f>
        <v>0</v>
      </c>
      <c r="R86" s="174"/>
      <c r="S86" s="174"/>
      <c r="T86" s="175">
        <v>0</v>
      </c>
      <c r="U86" s="174">
        <f>ROUND(E86*T86,2)</f>
        <v>0</v>
      </c>
      <c r="V86" s="176"/>
      <c r="W86" s="176"/>
      <c r="X86" s="176"/>
      <c r="Y86" s="176"/>
      <c r="Z86" s="176"/>
      <c r="AA86" s="176"/>
      <c r="AB86" s="176"/>
      <c r="AC86" s="176"/>
      <c r="AD86" s="176"/>
      <c r="AE86" s="176" t="s">
        <v>119</v>
      </c>
      <c r="AF86" s="176"/>
      <c r="AG86" s="176"/>
      <c r="AH86" s="176"/>
      <c r="AI86" s="176"/>
      <c r="AJ86" s="176"/>
      <c r="AK86" s="176"/>
      <c r="AL86" s="176"/>
      <c r="AM86" s="176"/>
      <c r="AN86" s="176"/>
      <c r="AO86" s="176"/>
      <c r="AP86" s="176"/>
      <c r="AQ86" s="176"/>
      <c r="AR86" s="176"/>
      <c r="AS86" s="176"/>
      <c r="AT86" s="176"/>
      <c r="AU86" s="176"/>
      <c r="AV86" s="176"/>
      <c r="AW86" s="176"/>
      <c r="AX86" s="176"/>
      <c r="AY86" s="176"/>
      <c r="AZ86" s="176"/>
      <c r="BA86" s="176"/>
      <c r="BB86" s="176"/>
      <c r="BC86" s="176"/>
      <c r="BD86" s="176"/>
      <c r="BE86" s="176"/>
      <c r="BF86" s="176"/>
      <c r="BG86" s="176"/>
      <c r="BH86" s="176"/>
    </row>
    <row r="87" spans="1:60" outlineLevel="1" x14ac:dyDescent="0.25">
      <c r="A87" s="167">
        <v>35</v>
      </c>
      <c r="B87" s="168" t="s">
        <v>207</v>
      </c>
      <c r="C87" s="169" t="s">
        <v>208</v>
      </c>
      <c r="D87" s="170" t="s">
        <v>0</v>
      </c>
      <c r="E87" s="171">
        <f>PRODUCT((G58+G62+G65+G67+G69+G71+G74+G76+G79+G81+G83+G85+G86)/100)</f>
        <v>0</v>
      </c>
      <c r="F87" s="172">
        <f>SUM(H87+J87)</f>
        <v>0</v>
      </c>
      <c r="G87" s="173">
        <f>ROUND(E87*F87,2)</f>
        <v>0</v>
      </c>
      <c r="H87" s="142"/>
      <c r="I87" s="173">
        <f>ROUND(E87*H87,2)</f>
        <v>0</v>
      </c>
      <c r="J87" s="142"/>
      <c r="K87" s="173">
        <f>ROUND(E87*J87,2)</f>
        <v>0</v>
      </c>
      <c r="L87" s="173">
        <v>21</v>
      </c>
      <c r="M87" s="173">
        <f>G87*(1+L87/100)</f>
        <v>0</v>
      </c>
      <c r="N87" s="174">
        <v>0</v>
      </c>
      <c r="O87" s="174">
        <f>ROUND(E87*N87,5)</f>
        <v>0</v>
      </c>
      <c r="P87" s="174">
        <v>0</v>
      </c>
      <c r="Q87" s="174">
        <f>ROUND(E87*P87,5)</f>
        <v>0</v>
      </c>
      <c r="R87" s="174"/>
      <c r="S87" s="174"/>
      <c r="T87" s="175">
        <v>0</v>
      </c>
      <c r="U87" s="174">
        <f>ROUND(E87*T87,2)</f>
        <v>0</v>
      </c>
      <c r="V87" s="176"/>
      <c r="W87" s="176"/>
      <c r="X87" s="176"/>
      <c r="Y87" s="176"/>
      <c r="Z87" s="176"/>
      <c r="AA87" s="176"/>
      <c r="AB87" s="176"/>
      <c r="AC87" s="176"/>
      <c r="AD87" s="176"/>
      <c r="AE87" s="176" t="s">
        <v>119</v>
      </c>
      <c r="AF87" s="176"/>
      <c r="AG87" s="176"/>
      <c r="AH87" s="176"/>
      <c r="AI87" s="176"/>
      <c r="AJ87" s="176"/>
      <c r="AK87" s="176"/>
      <c r="AL87" s="176"/>
      <c r="AM87" s="176"/>
      <c r="AN87" s="176"/>
      <c r="AO87" s="176"/>
      <c r="AP87" s="176"/>
      <c r="AQ87" s="176"/>
      <c r="AR87" s="176"/>
      <c r="AS87" s="176"/>
      <c r="AT87" s="176"/>
      <c r="AU87" s="176"/>
      <c r="AV87" s="176"/>
      <c r="AW87" s="176"/>
      <c r="AX87" s="176"/>
      <c r="AY87" s="176"/>
      <c r="AZ87" s="176"/>
      <c r="BA87" s="176"/>
      <c r="BB87" s="176"/>
      <c r="BC87" s="176"/>
      <c r="BD87" s="176"/>
      <c r="BE87" s="176"/>
      <c r="BF87" s="176"/>
      <c r="BG87" s="176"/>
      <c r="BH87" s="176"/>
    </row>
    <row r="88" spans="1:60" x14ac:dyDescent="0.25">
      <c r="A88" s="180" t="s">
        <v>109</v>
      </c>
      <c r="B88" s="181" t="s">
        <v>72</v>
      </c>
      <c r="C88" s="182" t="s">
        <v>73</v>
      </c>
      <c r="D88" s="183"/>
      <c r="E88" s="184"/>
      <c r="F88" s="185"/>
      <c r="G88" s="185">
        <f>SUMIF(AE89:AE100,"&lt;&gt;NOR",G89:G100)</f>
        <v>0</v>
      </c>
      <c r="H88" s="185"/>
      <c r="I88" s="185">
        <f>SUM(I89:I100)</f>
        <v>0</v>
      </c>
      <c r="J88" s="185"/>
      <c r="K88" s="185">
        <f>SUM(K89:K100)</f>
        <v>0</v>
      </c>
      <c r="L88" s="185"/>
      <c r="M88" s="185">
        <f>SUM(M89:M100)</f>
        <v>0</v>
      </c>
      <c r="N88" s="186"/>
      <c r="O88" s="186">
        <f>SUM(O89:O100)</f>
        <v>1.7851399999999999</v>
      </c>
      <c r="P88" s="186"/>
      <c r="Q88" s="186">
        <f>SUM(Q89:Q100)</f>
        <v>0.87219999999999998</v>
      </c>
      <c r="R88" s="186"/>
      <c r="S88" s="186"/>
      <c r="T88" s="187"/>
      <c r="U88" s="186">
        <f>SUM(U89:U100)</f>
        <v>285.18</v>
      </c>
      <c r="AE88" s="144" t="s">
        <v>110</v>
      </c>
    </row>
    <row r="89" spans="1:60" outlineLevel="1" x14ac:dyDescent="0.25">
      <c r="A89" s="167">
        <v>36</v>
      </c>
      <c r="B89" s="168" t="s">
        <v>209</v>
      </c>
      <c r="C89" s="169" t="s">
        <v>210</v>
      </c>
      <c r="D89" s="170" t="s">
        <v>184</v>
      </c>
      <c r="E89" s="171">
        <v>110</v>
      </c>
      <c r="F89" s="172">
        <f>SUM(H89+J89)</f>
        <v>0</v>
      </c>
      <c r="G89" s="173">
        <f>ROUND(E89*F89,2)</f>
        <v>0</v>
      </c>
      <c r="H89" s="142"/>
      <c r="I89" s="173">
        <f>ROUND(E89*H89,2)</f>
        <v>0</v>
      </c>
      <c r="J89" s="142"/>
      <c r="K89" s="173">
        <f>ROUND(E89*J89,2)</f>
        <v>0</v>
      </c>
      <c r="L89" s="173">
        <v>21</v>
      </c>
      <c r="M89" s="173">
        <f>G89*(1+L89/100)</f>
        <v>0</v>
      </c>
      <c r="N89" s="174">
        <v>0</v>
      </c>
      <c r="O89" s="174">
        <f>ROUND(E89*N89,5)</f>
        <v>0</v>
      </c>
      <c r="P89" s="174">
        <v>3.2000000000000002E-3</v>
      </c>
      <c r="Q89" s="174">
        <f>ROUND(E89*P89,5)</f>
        <v>0.35199999999999998</v>
      </c>
      <c r="R89" s="174"/>
      <c r="S89" s="174"/>
      <c r="T89" s="175">
        <v>8.0500000000000002E-2</v>
      </c>
      <c r="U89" s="174">
        <f>ROUND(E89*T89,2)</f>
        <v>8.86</v>
      </c>
      <c r="V89" s="176"/>
      <c r="W89" s="176"/>
      <c r="X89" s="176"/>
      <c r="Y89" s="176"/>
      <c r="Z89" s="176"/>
      <c r="AA89" s="176"/>
      <c r="AB89" s="176"/>
      <c r="AC89" s="176"/>
      <c r="AD89" s="176"/>
      <c r="AE89" s="176" t="s">
        <v>119</v>
      </c>
      <c r="AF89" s="176"/>
      <c r="AG89" s="176"/>
      <c r="AH89" s="176"/>
      <c r="AI89" s="176"/>
      <c r="AJ89" s="176"/>
      <c r="AK89" s="176"/>
      <c r="AL89" s="176"/>
      <c r="AM89" s="176"/>
      <c r="AN89" s="176"/>
      <c r="AO89" s="176"/>
      <c r="AP89" s="176"/>
      <c r="AQ89" s="176"/>
      <c r="AR89" s="176"/>
      <c r="AS89" s="176"/>
      <c r="AT89" s="176"/>
      <c r="AU89" s="176"/>
      <c r="AV89" s="176"/>
      <c r="AW89" s="176"/>
      <c r="AX89" s="176"/>
      <c r="AY89" s="176"/>
      <c r="AZ89" s="176"/>
      <c r="BA89" s="176"/>
      <c r="BB89" s="176"/>
      <c r="BC89" s="176"/>
      <c r="BD89" s="176"/>
      <c r="BE89" s="176"/>
      <c r="BF89" s="176"/>
      <c r="BG89" s="176"/>
      <c r="BH89" s="176"/>
    </row>
    <row r="90" spans="1:60" outlineLevel="1" x14ac:dyDescent="0.25">
      <c r="A90" s="167"/>
      <c r="B90" s="168"/>
      <c r="C90" s="177" t="s">
        <v>211</v>
      </c>
      <c r="D90" s="178"/>
      <c r="E90" s="179">
        <v>110</v>
      </c>
      <c r="F90" s="173"/>
      <c r="G90" s="173"/>
      <c r="H90" s="173"/>
      <c r="I90" s="173"/>
      <c r="J90" s="173"/>
      <c r="K90" s="173"/>
      <c r="L90" s="173"/>
      <c r="M90" s="173"/>
      <c r="N90" s="174"/>
      <c r="O90" s="174"/>
      <c r="P90" s="174"/>
      <c r="Q90" s="174"/>
      <c r="R90" s="174"/>
      <c r="S90" s="174"/>
      <c r="T90" s="175"/>
      <c r="U90" s="174"/>
      <c r="V90" s="176"/>
      <c r="W90" s="176"/>
      <c r="X90" s="176"/>
      <c r="Y90" s="176"/>
      <c r="Z90" s="176"/>
      <c r="AA90" s="176"/>
      <c r="AB90" s="176"/>
      <c r="AC90" s="176"/>
      <c r="AD90" s="176"/>
      <c r="AE90" s="176" t="s">
        <v>116</v>
      </c>
      <c r="AF90" s="176">
        <v>0</v>
      </c>
      <c r="AG90" s="176"/>
      <c r="AH90" s="176"/>
      <c r="AI90" s="176"/>
      <c r="AJ90" s="176"/>
      <c r="AK90" s="176"/>
      <c r="AL90" s="176"/>
      <c r="AM90" s="176"/>
      <c r="AN90" s="176"/>
      <c r="AO90" s="176"/>
      <c r="AP90" s="176"/>
      <c r="AQ90" s="176"/>
      <c r="AR90" s="176"/>
      <c r="AS90" s="176"/>
      <c r="AT90" s="176"/>
      <c r="AU90" s="176"/>
      <c r="AV90" s="176"/>
      <c r="AW90" s="176"/>
      <c r="AX90" s="176"/>
      <c r="AY90" s="176"/>
      <c r="AZ90" s="176"/>
      <c r="BA90" s="176"/>
      <c r="BB90" s="176"/>
      <c r="BC90" s="176"/>
      <c r="BD90" s="176"/>
      <c r="BE90" s="176"/>
      <c r="BF90" s="176"/>
      <c r="BG90" s="176"/>
      <c r="BH90" s="176"/>
    </row>
    <row r="91" spans="1:60" ht="20.399999999999999" outlineLevel="1" x14ac:dyDescent="0.25">
      <c r="A91" s="167">
        <v>37</v>
      </c>
      <c r="B91" s="168" t="s">
        <v>212</v>
      </c>
      <c r="C91" s="169" t="s">
        <v>213</v>
      </c>
      <c r="D91" s="170" t="s">
        <v>184</v>
      </c>
      <c r="E91" s="171">
        <v>118</v>
      </c>
      <c r="F91" s="172">
        <f t="shared" ref="F91:F99" si="0">SUM(H91+J91)</f>
        <v>0</v>
      </c>
      <c r="G91" s="173">
        <f t="shared" ref="G91:G100" si="1">ROUND(E91*F91,2)</f>
        <v>0</v>
      </c>
      <c r="H91" s="142"/>
      <c r="I91" s="173">
        <f t="shared" ref="I91:I100" si="2">ROUND(E91*H91,2)</f>
        <v>0</v>
      </c>
      <c r="J91" s="142"/>
      <c r="K91" s="173">
        <f t="shared" ref="K91:K100" si="3">ROUND(E91*J91,2)</f>
        <v>0</v>
      </c>
      <c r="L91" s="173">
        <v>21</v>
      </c>
      <c r="M91" s="173">
        <f t="shared" ref="M91:M100" si="4">G91*(1+L91/100)</f>
        <v>0</v>
      </c>
      <c r="N91" s="174">
        <v>0</v>
      </c>
      <c r="O91" s="174">
        <f t="shared" ref="O91:O100" si="5">ROUND(E91*N91,5)</f>
        <v>0</v>
      </c>
      <c r="P91" s="174">
        <v>4.3499999999999997E-3</v>
      </c>
      <c r="Q91" s="174">
        <f t="shared" ref="Q91:Q100" si="6">ROUND(E91*P91,5)</f>
        <v>0.51329999999999998</v>
      </c>
      <c r="R91" s="174"/>
      <c r="S91" s="174"/>
      <c r="T91" s="175">
        <v>8.0500000000000002E-2</v>
      </c>
      <c r="U91" s="174">
        <f t="shared" ref="U91:U100" si="7">ROUND(E91*T91,2)</f>
        <v>9.5</v>
      </c>
      <c r="V91" s="176"/>
      <c r="W91" s="176"/>
      <c r="X91" s="176"/>
      <c r="Y91" s="176"/>
      <c r="Z91" s="176"/>
      <c r="AA91" s="176"/>
      <c r="AB91" s="176"/>
      <c r="AC91" s="176"/>
      <c r="AD91" s="176"/>
      <c r="AE91" s="176" t="s">
        <v>119</v>
      </c>
      <c r="AF91" s="176"/>
      <c r="AG91" s="176"/>
      <c r="AH91" s="176"/>
      <c r="AI91" s="176"/>
      <c r="AJ91" s="176"/>
      <c r="AK91" s="176"/>
      <c r="AL91" s="176"/>
      <c r="AM91" s="176"/>
      <c r="AN91" s="176"/>
      <c r="AO91" s="176"/>
      <c r="AP91" s="176"/>
      <c r="AQ91" s="176"/>
      <c r="AR91" s="176"/>
      <c r="AS91" s="176"/>
      <c r="AT91" s="176"/>
      <c r="AU91" s="176"/>
      <c r="AV91" s="176"/>
      <c r="AW91" s="176"/>
      <c r="AX91" s="176"/>
      <c r="AY91" s="176"/>
      <c r="AZ91" s="176"/>
      <c r="BA91" s="176"/>
      <c r="BB91" s="176"/>
      <c r="BC91" s="176"/>
      <c r="BD91" s="176"/>
      <c r="BE91" s="176"/>
      <c r="BF91" s="176"/>
      <c r="BG91" s="176"/>
      <c r="BH91" s="176"/>
    </row>
    <row r="92" spans="1:60" outlineLevel="1" x14ac:dyDescent="0.25">
      <c r="A92" s="167">
        <v>38</v>
      </c>
      <c r="B92" s="168" t="s">
        <v>214</v>
      </c>
      <c r="C92" s="169" t="s">
        <v>215</v>
      </c>
      <c r="D92" s="170" t="s">
        <v>216</v>
      </c>
      <c r="E92" s="171">
        <v>6</v>
      </c>
      <c r="F92" s="172">
        <f t="shared" si="0"/>
        <v>0</v>
      </c>
      <c r="G92" s="173">
        <f t="shared" si="1"/>
        <v>0</v>
      </c>
      <c r="H92" s="142"/>
      <c r="I92" s="173">
        <f t="shared" si="2"/>
        <v>0</v>
      </c>
      <c r="J92" s="142"/>
      <c r="K92" s="173">
        <f t="shared" si="3"/>
        <v>0</v>
      </c>
      <c r="L92" s="173">
        <v>21</v>
      </c>
      <c r="M92" s="173">
        <f t="shared" si="4"/>
        <v>0</v>
      </c>
      <c r="N92" s="174">
        <v>0</v>
      </c>
      <c r="O92" s="174">
        <f t="shared" si="5"/>
        <v>0</v>
      </c>
      <c r="P92" s="174">
        <v>1.15E-3</v>
      </c>
      <c r="Q92" s="174">
        <f t="shared" si="6"/>
        <v>6.8999999999999999E-3</v>
      </c>
      <c r="R92" s="174"/>
      <c r="S92" s="174"/>
      <c r="T92" s="175">
        <v>9.1999999999999998E-2</v>
      </c>
      <c r="U92" s="174">
        <f t="shared" si="7"/>
        <v>0.55000000000000004</v>
      </c>
      <c r="V92" s="176"/>
      <c r="W92" s="176"/>
      <c r="X92" s="176"/>
      <c r="Y92" s="176"/>
      <c r="Z92" s="176"/>
      <c r="AA92" s="176"/>
      <c r="AB92" s="176"/>
      <c r="AC92" s="176"/>
      <c r="AD92" s="176"/>
      <c r="AE92" s="176" t="s">
        <v>119</v>
      </c>
      <c r="AF92" s="176"/>
      <c r="AG92" s="176"/>
      <c r="AH92" s="176"/>
      <c r="AI92" s="176"/>
      <c r="AJ92" s="176"/>
      <c r="AK92" s="176"/>
      <c r="AL92" s="176"/>
      <c r="AM92" s="176"/>
      <c r="AN92" s="176"/>
      <c r="AO92" s="176"/>
      <c r="AP92" s="176"/>
      <c r="AQ92" s="176"/>
      <c r="AR92" s="176"/>
      <c r="AS92" s="176"/>
      <c r="AT92" s="176"/>
      <c r="AU92" s="176"/>
      <c r="AV92" s="176"/>
      <c r="AW92" s="176"/>
      <c r="AX92" s="176"/>
      <c r="AY92" s="176"/>
      <c r="AZ92" s="176"/>
      <c r="BA92" s="176"/>
      <c r="BB92" s="176"/>
      <c r="BC92" s="176"/>
      <c r="BD92" s="176"/>
      <c r="BE92" s="176"/>
      <c r="BF92" s="176"/>
      <c r="BG92" s="176"/>
      <c r="BH92" s="176"/>
    </row>
    <row r="93" spans="1:60" outlineLevel="1" x14ac:dyDescent="0.25">
      <c r="A93" s="167">
        <v>39</v>
      </c>
      <c r="B93" s="168" t="s">
        <v>217</v>
      </c>
      <c r="C93" s="169" t="s">
        <v>218</v>
      </c>
      <c r="D93" s="170" t="s">
        <v>184</v>
      </c>
      <c r="E93" s="171">
        <v>110</v>
      </c>
      <c r="F93" s="172">
        <f t="shared" si="0"/>
        <v>0</v>
      </c>
      <c r="G93" s="173">
        <f t="shared" si="1"/>
        <v>0</v>
      </c>
      <c r="H93" s="142"/>
      <c r="I93" s="173">
        <f t="shared" si="2"/>
        <v>0</v>
      </c>
      <c r="J93" s="142"/>
      <c r="K93" s="173">
        <f t="shared" si="3"/>
        <v>0</v>
      </c>
      <c r="L93" s="173">
        <v>21</v>
      </c>
      <c r="M93" s="173">
        <f t="shared" si="4"/>
        <v>0</v>
      </c>
      <c r="N93" s="174">
        <v>3.48E-3</v>
      </c>
      <c r="O93" s="174">
        <f t="shared" si="5"/>
        <v>0.38279999999999997</v>
      </c>
      <c r="P93" s="174">
        <v>0</v>
      </c>
      <c r="Q93" s="174">
        <f t="shared" si="6"/>
        <v>0</v>
      </c>
      <c r="R93" s="174"/>
      <c r="S93" s="174"/>
      <c r="T93" s="175">
        <v>0.24610000000000001</v>
      </c>
      <c r="U93" s="174">
        <f t="shared" si="7"/>
        <v>27.07</v>
      </c>
      <c r="V93" s="176"/>
      <c r="W93" s="176"/>
      <c r="X93" s="176"/>
      <c r="Y93" s="176"/>
      <c r="Z93" s="176"/>
      <c r="AA93" s="176"/>
      <c r="AB93" s="176"/>
      <c r="AC93" s="176"/>
      <c r="AD93" s="176"/>
      <c r="AE93" s="176" t="s">
        <v>119</v>
      </c>
      <c r="AF93" s="176"/>
      <c r="AG93" s="176"/>
      <c r="AH93" s="176"/>
      <c r="AI93" s="176"/>
      <c r="AJ93" s="176"/>
      <c r="AK93" s="176"/>
      <c r="AL93" s="176"/>
      <c r="AM93" s="176"/>
      <c r="AN93" s="176"/>
      <c r="AO93" s="176"/>
      <c r="AP93" s="176"/>
      <c r="AQ93" s="176"/>
      <c r="AR93" s="176"/>
      <c r="AS93" s="176"/>
      <c r="AT93" s="176"/>
      <c r="AU93" s="176"/>
      <c r="AV93" s="176"/>
      <c r="AW93" s="176"/>
      <c r="AX93" s="176"/>
      <c r="AY93" s="176"/>
      <c r="AZ93" s="176"/>
      <c r="BA93" s="176"/>
      <c r="BB93" s="176"/>
      <c r="BC93" s="176"/>
      <c r="BD93" s="176"/>
      <c r="BE93" s="176"/>
      <c r="BF93" s="176"/>
      <c r="BG93" s="176"/>
      <c r="BH93" s="176"/>
    </row>
    <row r="94" spans="1:60" ht="20.399999999999999" outlineLevel="1" x14ac:dyDescent="0.25">
      <c r="A94" s="167">
        <v>40</v>
      </c>
      <c r="B94" s="168" t="s">
        <v>219</v>
      </c>
      <c r="C94" s="169" t="s">
        <v>220</v>
      </c>
      <c r="D94" s="170" t="s">
        <v>184</v>
      </c>
      <c r="E94" s="171">
        <v>110</v>
      </c>
      <c r="F94" s="172">
        <f t="shared" si="0"/>
        <v>0</v>
      </c>
      <c r="G94" s="173">
        <f t="shared" si="1"/>
        <v>0</v>
      </c>
      <c r="H94" s="142"/>
      <c r="I94" s="173">
        <f t="shared" si="2"/>
        <v>0</v>
      </c>
      <c r="J94" s="142"/>
      <c r="K94" s="173">
        <f t="shared" si="3"/>
        <v>0</v>
      </c>
      <c r="L94" s="173">
        <v>21</v>
      </c>
      <c r="M94" s="173">
        <f t="shared" si="4"/>
        <v>0</v>
      </c>
      <c r="N94" s="174">
        <v>1.5900000000000001E-3</v>
      </c>
      <c r="O94" s="174">
        <f t="shared" si="5"/>
        <v>0.1749</v>
      </c>
      <c r="P94" s="174">
        <v>0</v>
      </c>
      <c r="Q94" s="174">
        <f t="shared" si="6"/>
        <v>0</v>
      </c>
      <c r="R94" s="174"/>
      <c r="S94" s="174"/>
      <c r="T94" s="175">
        <v>0.24265</v>
      </c>
      <c r="U94" s="174">
        <f t="shared" si="7"/>
        <v>26.69</v>
      </c>
      <c r="V94" s="176"/>
      <c r="W94" s="176"/>
      <c r="X94" s="176"/>
      <c r="Y94" s="176"/>
      <c r="Z94" s="176"/>
      <c r="AA94" s="176"/>
      <c r="AB94" s="176"/>
      <c r="AC94" s="176"/>
      <c r="AD94" s="176"/>
      <c r="AE94" s="176" t="s">
        <v>119</v>
      </c>
      <c r="AF94" s="176"/>
      <c r="AG94" s="176"/>
      <c r="AH94" s="176"/>
      <c r="AI94" s="176"/>
      <c r="AJ94" s="176"/>
      <c r="AK94" s="176"/>
      <c r="AL94" s="176"/>
      <c r="AM94" s="176"/>
      <c r="AN94" s="176"/>
      <c r="AO94" s="176"/>
      <c r="AP94" s="176"/>
      <c r="AQ94" s="176"/>
      <c r="AR94" s="176"/>
      <c r="AS94" s="176"/>
      <c r="AT94" s="176"/>
      <c r="AU94" s="176"/>
      <c r="AV94" s="176"/>
      <c r="AW94" s="176"/>
      <c r="AX94" s="176"/>
      <c r="AY94" s="176"/>
      <c r="AZ94" s="176"/>
      <c r="BA94" s="176"/>
      <c r="BB94" s="176"/>
      <c r="BC94" s="176"/>
      <c r="BD94" s="176"/>
      <c r="BE94" s="176"/>
      <c r="BF94" s="176"/>
      <c r="BG94" s="176"/>
      <c r="BH94" s="176"/>
    </row>
    <row r="95" spans="1:60" ht="20.399999999999999" outlineLevel="1" x14ac:dyDescent="0.25">
      <c r="A95" s="167">
        <v>41</v>
      </c>
      <c r="B95" s="168" t="s">
        <v>219</v>
      </c>
      <c r="C95" s="169" t="s">
        <v>221</v>
      </c>
      <c r="D95" s="170" t="s">
        <v>184</v>
      </c>
      <c r="E95" s="171">
        <v>70</v>
      </c>
      <c r="F95" s="172">
        <f t="shared" si="0"/>
        <v>0</v>
      </c>
      <c r="G95" s="173">
        <f t="shared" si="1"/>
        <v>0</v>
      </c>
      <c r="H95" s="142"/>
      <c r="I95" s="173">
        <f t="shared" si="2"/>
        <v>0</v>
      </c>
      <c r="J95" s="142"/>
      <c r="K95" s="173">
        <f t="shared" si="3"/>
        <v>0</v>
      </c>
      <c r="L95" s="173">
        <v>21</v>
      </c>
      <c r="M95" s="173">
        <f t="shared" si="4"/>
        <v>0</v>
      </c>
      <c r="N95" s="174">
        <v>1.5900000000000001E-3</v>
      </c>
      <c r="O95" s="174">
        <f t="shared" si="5"/>
        <v>0.1113</v>
      </c>
      <c r="P95" s="174">
        <v>0</v>
      </c>
      <c r="Q95" s="174">
        <f t="shared" si="6"/>
        <v>0</v>
      </c>
      <c r="R95" s="174"/>
      <c r="S95" s="174"/>
      <c r="T95" s="175">
        <v>0.24265</v>
      </c>
      <c r="U95" s="174">
        <f t="shared" si="7"/>
        <v>16.989999999999998</v>
      </c>
      <c r="V95" s="176"/>
      <c r="W95" s="176"/>
      <c r="X95" s="176"/>
      <c r="Y95" s="176"/>
      <c r="Z95" s="176"/>
      <c r="AA95" s="176"/>
      <c r="AB95" s="176"/>
      <c r="AC95" s="176"/>
      <c r="AD95" s="176"/>
      <c r="AE95" s="176" t="s">
        <v>119</v>
      </c>
      <c r="AF95" s="176"/>
      <c r="AG95" s="176"/>
      <c r="AH95" s="176"/>
      <c r="AI95" s="176"/>
      <c r="AJ95" s="176"/>
      <c r="AK95" s="176"/>
      <c r="AL95" s="176"/>
      <c r="AM95" s="176"/>
      <c r="AN95" s="176"/>
      <c r="AO95" s="176"/>
      <c r="AP95" s="176"/>
      <c r="AQ95" s="176"/>
      <c r="AR95" s="176"/>
      <c r="AS95" s="176"/>
      <c r="AT95" s="176"/>
      <c r="AU95" s="176"/>
      <c r="AV95" s="176"/>
      <c r="AW95" s="176"/>
      <c r="AX95" s="176"/>
      <c r="AY95" s="176"/>
      <c r="AZ95" s="176"/>
      <c r="BA95" s="176"/>
      <c r="BB95" s="176"/>
      <c r="BC95" s="176"/>
      <c r="BD95" s="176"/>
      <c r="BE95" s="176"/>
      <c r="BF95" s="176"/>
      <c r="BG95" s="176"/>
      <c r="BH95" s="176"/>
    </row>
    <row r="96" spans="1:60" ht="20.399999999999999" outlineLevel="1" x14ac:dyDescent="0.25">
      <c r="A96" s="167">
        <v>42</v>
      </c>
      <c r="B96" s="168" t="s">
        <v>222</v>
      </c>
      <c r="C96" s="169" t="s">
        <v>223</v>
      </c>
      <c r="D96" s="170" t="s">
        <v>184</v>
      </c>
      <c r="E96" s="171">
        <v>70</v>
      </c>
      <c r="F96" s="172">
        <f t="shared" si="0"/>
        <v>0</v>
      </c>
      <c r="G96" s="173">
        <f t="shared" si="1"/>
        <v>0</v>
      </c>
      <c r="H96" s="142"/>
      <c r="I96" s="173">
        <f t="shared" si="2"/>
        <v>0</v>
      </c>
      <c r="J96" s="142"/>
      <c r="K96" s="173">
        <f t="shared" si="3"/>
        <v>0</v>
      </c>
      <c r="L96" s="173">
        <v>21</v>
      </c>
      <c r="M96" s="173">
        <f t="shared" si="4"/>
        <v>0</v>
      </c>
      <c r="N96" s="174">
        <v>2.7100000000000002E-3</v>
      </c>
      <c r="O96" s="174">
        <f t="shared" si="5"/>
        <v>0.18970000000000001</v>
      </c>
      <c r="P96" s="174">
        <v>0</v>
      </c>
      <c r="Q96" s="174">
        <f t="shared" si="6"/>
        <v>0</v>
      </c>
      <c r="R96" s="174"/>
      <c r="S96" s="174"/>
      <c r="T96" s="175">
        <v>0.78974999999999995</v>
      </c>
      <c r="U96" s="174">
        <f t="shared" si="7"/>
        <v>55.28</v>
      </c>
      <c r="V96" s="176"/>
      <c r="W96" s="176"/>
      <c r="X96" s="176"/>
      <c r="Y96" s="176"/>
      <c r="Z96" s="176"/>
      <c r="AA96" s="176"/>
      <c r="AB96" s="176"/>
      <c r="AC96" s="176"/>
      <c r="AD96" s="176"/>
      <c r="AE96" s="176" t="s">
        <v>119</v>
      </c>
      <c r="AF96" s="176"/>
      <c r="AG96" s="176"/>
      <c r="AH96" s="176"/>
      <c r="AI96" s="176"/>
      <c r="AJ96" s="176"/>
      <c r="AK96" s="176"/>
      <c r="AL96" s="176"/>
      <c r="AM96" s="176"/>
      <c r="AN96" s="176"/>
      <c r="AO96" s="176"/>
      <c r="AP96" s="176"/>
      <c r="AQ96" s="176"/>
      <c r="AR96" s="176"/>
      <c r="AS96" s="176"/>
      <c r="AT96" s="176"/>
      <c r="AU96" s="176"/>
      <c r="AV96" s="176"/>
      <c r="AW96" s="176"/>
      <c r="AX96" s="176"/>
      <c r="AY96" s="176"/>
      <c r="AZ96" s="176"/>
      <c r="BA96" s="176"/>
      <c r="BB96" s="176"/>
      <c r="BC96" s="176"/>
      <c r="BD96" s="176"/>
      <c r="BE96" s="176"/>
      <c r="BF96" s="176"/>
      <c r="BG96" s="176"/>
      <c r="BH96" s="176"/>
    </row>
    <row r="97" spans="1:60" outlineLevel="1" x14ac:dyDescent="0.25">
      <c r="A97" s="167">
        <v>43</v>
      </c>
      <c r="B97" s="168" t="s">
        <v>224</v>
      </c>
      <c r="C97" s="169" t="s">
        <v>225</v>
      </c>
      <c r="D97" s="170" t="s">
        <v>216</v>
      </c>
      <c r="E97" s="171">
        <v>145</v>
      </c>
      <c r="F97" s="172">
        <f t="shared" si="0"/>
        <v>0</v>
      </c>
      <c r="G97" s="173">
        <f t="shared" si="1"/>
        <v>0</v>
      </c>
      <c r="H97" s="142"/>
      <c r="I97" s="173">
        <f t="shared" si="2"/>
        <v>0</v>
      </c>
      <c r="J97" s="142"/>
      <c r="K97" s="173">
        <f t="shared" si="3"/>
        <v>0</v>
      </c>
      <c r="L97" s="173">
        <v>21</v>
      </c>
      <c r="M97" s="173">
        <f t="shared" si="4"/>
        <v>0</v>
      </c>
      <c r="N97" s="174">
        <v>3.1199999999999999E-3</v>
      </c>
      <c r="O97" s="174">
        <f t="shared" si="5"/>
        <v>0.45240000000000002</v>
      </c>
      <c r="P97" s="174">
        <v>0</v>
      </c>
      <c r="Q97" s="174">
        <f t="shared" si="6"/>
        <v>0</v>
      </c>
      <c r="R97" s="174"/>
      <c r="S97" s="174"/>
      <c r="T97" s="175">
        <v>0.37490000000000001</v>
      </c>
      <c r="U97" s="174">
        <f t="shared" si="7"/>
        <v>54.36</v>
      </c>
      <c r="V97" s="176"/>
      <c r="W97" s="176"/>
      <c r="X97" s="176"/>
      <c r="Y97" s="176"/>
      <c r="Z97" s="176"/>
      <c r="AA97" s="176"/>
      <c r="AB97" s="176"/>
      <c r="AC97" s="176"/>
      <c r="AD97" s="176"/>
      <c r="AE97" s="176" t="s">
        <v>119</v>
      </c>
      <c r="AF97" s="176"/>
      <c r="AG97" s="176"/>
      <c r="AH97" s="176"/>
      <c r="AI97" s="176"/>
      <c r="AJ97" s="176"/>
      <c r="AK97" s="176"/>
      <c r="AL97" s="176"/>
      <c r="AM97" s="176"/>
      <c r="AN97" s="176"/>
      <c r="AO97" s="176"/>
      <c r="AP97" s="176"/>
      <c r="AQ97" s="176"/>
      <c r="AR97" s="176"/>
      <c r="AS97" s="176"/>
      <c r="AT97" s="176"/>
      <c r="AU97" s="176"/>
      <c r="AV97" s="176"/>
      <c r="AW97" s="176"/>
      <c r="AX97" s="176"/>
      <c r="AY97" s="176"/>
      <c r="AZ97" s="176"/>
      <c r="BA97" s="176"/>
      <c r="BB97" s="176"/>
      <c r="BC97" s="176"/>
      <c r="BD97" s="176"/>
      <c r="BE97" s="176"/>
      <c r="BF97" s="176"/>
      <c r="BG97" s="176"/>
      <c r="BH97" s="176"/>
    </row>
    <row r="98" spans="1:60" ht="20.399999999999999" outlineLevel="1" x14ac:dyDescent="0.25">
      <c r="A98" s="167">
        <v>44</v>
      </c>
      <c r="B98" s="168" t="s">
        <v>226</v>
      </c>
      <c r="C98" s="169" t="s">
        <v>227</v>
      </c>
      <c r="D98" s="170" t="s">
        <v>184</v>
      </c>
      <c r="E98" s="171">
        <v>118</v>
      </c>
      <c r="F98" s="172">
        <f t="shared" si="0"/>
        <v>0</v>
      </c>
      <c r="G98" s="173">
        <f t="shared" si="1"/>
        <v>0</v>
      </c>
      <c r="H98" s="142"/>
      <c r="I98" s="173">
        <f t="shared" si="2"/>
        <v>0</v>
      </c>
      <c r="J98" s="142"/>
      <c r="K98" s="173">
        <f t="shared" si="3"/>
        <v>0</v>
      </c>
      <c r="L98" s="173">
        <v>21</v>
      </c>
      <c r="M98" s="173">
        <f t="shared" si="4"/>
        <v>0</v>
      </c>
      <c r="N98" s="174">
        <v>3.8500000000000001E-3</v>
      </c>
      <c r="O98" s="174">
        <f t="shared" si="5"/>
        <v>0.45429999999999998</v>
      </c>
      <c r="P98" s="174">
        <v>0</v>
      </c>
      <c r="Q98" s="174">
        <f t="shared" si="6"/>
        <v>0</v>
      </c>
      <c r="R98" s="174"/>
      <c r="S98" s="174"/>
      <c r="T98" s="175">
        <v>0.64170000000000005</v>
      </c>
      <c r="U98" s="174">
        <f t="shared" si="7"/>
        <v>75.72</v>
      </c>
      <c r="V98" s="176"/>
      <c r="W98" s="176"/>
      <c r="X98" s="176"/>
      <c r="Y98" s="176"/>
      <c r="Z98" s="176"/>
      <c r="AA98" s="176"/>
      <c r="AB98" s="176"/>
      <c r="AC98" s="176"/>
      <c r="AD98" s="176"/>
      <c r="AE98" s="176" t="s">
        <v>119</v>
      </c>
      <c r="AF98" s="176"/>
      <c r="AG98" s="176"/>
      <c r="AH98" s="176"/>
      <c r="AI98" s="176"/>
      <c r="AJ98" s="176"/>
      <c r="AK98" s="176"/>
      <c r="AL98" s="176"/>
      <c r="AM98" s="176"/>
      <c r="AN98" s="176"/>
      <c r="AO98" s="176"/>
      <c r="AP98" s="176"/>
      <c r="AQ98" s="176"/>
      <c r="AR98" s="176"/>
      <c r="AS98" s="176"/>
      <c r="AT98" s="176"/>
      <c r="AU98" s="176"/>
      <c r="AV98" s="176"/>
      <c r="AW98" s="176"/>
      <c r="AX98" s="176"/>
      <c r="AY98" s="176"/>
      <c r="AZ98" s="176"/>
      <c r="BA98" s="176"/>
      <c r="BB98" s="176"/>
      <c r="BC98" s="176"/>
      <c r="BD98" s="176"/>
      <c r="BE98" s="176"/>
      <c r="BF98" s="176"/>
      <c r="BG98" s="176"/>
      <c r="BH98" s="176"/>
    </row>
    <row r="99" spans="1:60" outlineLevel="1" x14ac:dyDescent="0.25">
      <c r="A99" s="167">
        <v>45</v>
      </c>
      <c r="B99" s="168" t="s">
        <v>228</v>
      </c>
      <c r="C99" s="169" t="s">
        <v>229</v>
      </c>
      <c r="D99" s="170" t="s">
        <v>216</v>
      </c>
      <c r="E99" s="171">
        <v>6</v>
      </c>
      <c r="F99" s="172">
        <f t="shared" si="0"/>
        <v>0</v>
      </c>
      <c r="G99" s="173">
        <f t="shared" si="1"/>
        <v>0</v>
      </c>
      <c r="H99" s="142"/>
      <c r="I99" s="173">
        <f t="shared" si="2"/>
        <v>0</v>
      </c>
      <c r="J99" s="142"/>
      <c r="K99" s="173">
        <f t="shared" si="3"/>
        <v>0</v>
      </c>
      <c r="L99" s="173">
        <v>21</v>
      </c>
      <c r="M99" s="173">
        <f t="shared" si="4"/>
        <v>0</v>
      </c>
      <c r="N99" s="174">
        <v>3.29E-3</v>
      </c>
      <c r="O99" s="174">
        <f t="shared" si="5"/>
        <v>1.9740000000000001E-2</v>
      </c>
      <c r="P99" s="174">
        <v>0</v>
      </c>
      <c r="Q99" s="174">
        <f t="shared" si="6"/>
        <v>0</v>
      </c>
      <c r="R99" s="174"/>
      <c r="S99" s="174"/>
      <c r="T99" s="175">
        <v>1.6939500000000001</v>
      </c>
      <c r="U99" s="174">
        <f t="shared" si="7"/>
        <v>10.16</v>
      </c>
      <c r="V99" s="176"/>
      <c r="W99" s="176"/>
      <c r="X99" s="176"/>
      <c r="Y99" s="176"/>
      <c r="Z99" s="176"/>
      <c r="AA99" s="176"/>
      <c r="AB99" s="176"/>
      <c r="AC99" s="176"/>
      <c r="AD99" s="176"/>
      <c r="AE99" s="176" t="s">
        <v>119</v>
      </c>
      <c r="AF99" s="176"/>
      <c r="AG99" s="176"/>
      <c r="AH99" s="176"/>
      <c r="AI99" s="176"/>
      <c r="AJ99" s="176"/>
      <c r="AK99" s="176"/>
      <c r="AL99" s="176"/>
      <c r="AM99" s="176"/>
      <c r="AN99" s="176"/>
      <c r="AO99" s="176"/>
      <c r="AP99" s="176"/>
      <c r="AQ99" s="176"/>
      <c r="AR99" s="176"/>
      <c r="AS99" s="176"/>
      <c r="AT99" s="176"/>
      <c r="AU99" s="176"/>
      <c r="AV99" s="176"/>
      <c r="AW99" s="176"/>
      <c r="AX99" s="176"/>
      <c r="AY99" s="176"/>
      <c r="AZ99" s="176"/>
      <c r="BA99" s="176"/>
      <c r="BB99" s="176"/>
      <c r="BC99" s="176"/>
      <c r="BD99" s="176"/>
      <c r="BE99" s="176"/>
      <c r="BF99" s="176"/>
      <c r="BG99" s="176"/>
      <c r="BH99" s="176"/>
    </row>
    <row r="100" spans="1:60" outlineLevel="1" x14ac:dyDescent="0.25">
      <c r="A100" s="167">
        <v>46</v>
      </c>
      <c r="B100" s="168" t="s">
        <v>230</v>
      </c>
      <c r="C100" s="169" t="s">
        <v>231</v>
      </c>
      <c r="D100" s="170" t="s">
        <v>0</v>
      </c>
      <c r="E100" s="171">
        <f>PRODUCT((G89+G91+G92+G93+G94+G95+G96+G97+G98+G99)/100)</f>
        <v>0</v>
      </c>
      <c r="F100" s="172">
        <v>5</v>
      </c>
      <c r="G100" s="173">
        <f t="shared" si="1"/>
        <v>0</v>
      </c>
      <c r="H100" s="142"/>
      <c r="I100" s="173">
        <f t="shared" si="2"/>
        <v>0</v>
      </c>
      <c r="J100" s="142"/>
      <c r="K100" s="173">
        <f t="shared" si="3"/>
        <v>0</v>
      </c>
      <c r="L100" s="173">
        <v>21</v>
      </c>
      <c r="M100" s="173">
        <f t="shared" si="4"/>
        <v>0</v>
      </c>
      <c r="N100" s="174">
        <v>0</v>
      </c>
      <c r="O100" s="174">
        <f t="shared" si="5"/>
        <v>0</v>
      </c>
      <c r="P100" s="174">
        <v>0</v>
      </c>
      <c r="Q100" s="174">
        <f t="shared" si="6"/>
        <v>0</v>
      </c>
      <c r="R100" s="174"/>
      <c r="S100" s="174"/>
      <c r="T100" s="175">
        <v>0</v>
      </c>
      <c r="U100" s="174">
        <f t="shared" si="7"/>
        <v>0</v>
      </c>
      <c r="V100" s="176"/>
      <c r="W100" s="176"/>
      <c r="X100" s="176"/>
      <c r="Y100" s="176"/>
      <c r="Z100" s="176"/>
      <c r="AA100" s="176"/>
      <c r="AB100" s="176"/>
      <c r="AC100" s="176"/>
      <c r="AD100" s="176"/>
      <c r="AE100" s="176" t="s">
        <v>119</v>
      </c>
      <c r="AF100" s="176"/>
      <c r="AG100" s="176"/>
      <c r="AH100" s="176"/>
      <c r="AI100" s="176"/>
      <c r="AJ100" s="176"/>
      <c r="AK100" s="176"/>
      <c r="AL100" s="176"/>
      <c r="AM100" s="176"/>
      <c r="AN100" s="176"/>
      <c r="AO100" s="176"/>
      <c r="AP100" s="176"/>
      <c r="AQ100" s="176"/>
      <c r="AR100" s="176"/>
      <c r="AS100" s="176"/>
      <c r="AT100" s="176"/>
      <c r="AU100" s="176"/>
      <c r="AV100" s="176"/>
      <c r="AW100" s="176"/>
      <c r="AX100" s="176"/>
      <c r="AY100" s="176"/>
      <c r="AZ100" s="176"/>
      <c r="BA100" s="176"/>
      <c r="BB100" s="176"/>
      <c r="BC100" s="176"/>
      <c r="BD100" s="176"/>
      <c r="BE100" s="176"/>
      <c r="BF100" s="176"/>
      <c r="BG100" s="176"/>
      <c r="BH100" s="176"/>
    </row>
    <row r="101" spans="1:60" x14ac:dyDescent="0.25">
      <c r="A101" s="180" t="s">
        <v>109</v>
      </c>
      <c r="B101" s="181" t="s">
        <v>74</v>
      </c>
      <c r="C101" s="182" t="s">
        <v>75</v>
      </c>
      <c r="D101" s="183"/>
      <c r="E101" s="184"/>
      <c r="F101" s="185"/>
      <c r="G101" s="185">
        <f>SUMIF(AE102:AE104,"&lt;&gt;NOR",G102:G104)</f>
        <v>0</v>
      </c>
      <c r="H101" s="185"/>
      <c r="I101" s="185">
        <f>SUM(I102:I104)</f>
        <v>0</v>
      </c>
      <c r="J101" s="185"/>
      <c r="K101" s="185">
        <f>SUM(K102:K104)</f>
        <v>0</v>
      </c>
      <c r="L101" s="185"/>
      <c r="M101" s="185">
        <f>SUM(M102:M104)</f>
        <v>0</v>
      </c>
      <c r="N101" s="186"/>
      <c r="O101" s="186">
        <f>SUM(O102:O104)</f>
        <v>0.64663999999999999</v>
      </c>
      <c r="P101" s="186"/>
      <c r="Q101" s="186">
        <f>SUM(Q102:Q104)</f>
        <v>0</v>
      </c>
      <c r="R101" s="186"/>
      <c r="S101" s="186"/>
      <c r="T101" s="187"/>
      <c r="U101" s="186">
        <f>SUM(U102:U104)</f>
        <v>0</v>
      </c>
      <c r="AE101" s="144" t="s">
        <v>110</v>
      </c>
    </row>
    <row r="102" spans="1:60" ht="20.399999999999999" outlineLevel="1" x14ac:dyDescent="0.25">
      <c r="A102" s="167">
        <v>47</v>
      </c>
      <c r="B102" s="168" t="s">
        <v>232</v>
      </c>
      <c r="C102" s="169" t="s">
        <v>233</v>
      </c>
      <c r="D102" s="170" t="s">
        <v>113</v>
      </c>
      <c r="E102" s="171">
        <v>47.2</v>
      </c>
      <c r="F102" s="172">
        <f>SUM(H102+J102)</f>
        <v>0</v>
      </c>
      <c r="G102" s="173">
        <f>ROUND(E102*F102,2)</f>
        <v>0</v>
      </c>
      <c r="H102" s="142"/>
      <c r="I102" s="173">
        <f>ROUND(E102*H102,2)</f>
        <v>0</v>
      </c>
      <c r="J102" s="142"/>
      <c r="K102" s="173">
        <f>ROUND(E102*J102,2)</f>
        <v>0</v>
      </c>
      <c r="L102" s="173">
        <v>21</v>
      </c>
      <c r="M102" s="173">
        <f>G102*(1+L102/100)</f>
        <v>0</v>
      </c>
      <c r="N102" s="174">
        <v>1.37E-2</v>
      </c>
      <c r="O102" s="174">
        <f>ROUND(E102*N102,5)</f>
        <v>0.64663999999999999</v>
      </c>
      <c r="P102" s="174">
        <v>0</v>
      </c>
      <c r="Q102" s="174">
        <f>ROUND(E102*P102,5)</f>
        <v>0</v>
      </c>
      <c r="R102" s="174"/>
      <c r="S102" s="174"/>
      <c r="T102" s="175">
        <v>0</v>
      </c>
      <c r="U102" s="174">
        <f>ROUND(E102*T102,2)</f>
        <v>0</v>
      </c>
      <c r="V102" s="176"/>
      <c r="W102" s="176"/>
      <c r="X102" s="176"/>
      <c r="Y102" s="176"/>
      <c r="Z102" s="176"/>
      <c r="AA102" s="176"/>
      <c r="AB102" s="176"/>
      <c r="AC102" s="176"/>
      <c r="AD102" s="176"/>
      <c r="AE102" s="176" t="s">
        <v>166</v>
      </c>
      <c r="AF102" s="176"/>
      <c r="AG102" s="176"/>
      <c r="AH102" s="176"/>
      <c r="AI102" s="176"/>
      <c r="AJ102" s="176"/>
      <c r="AK102" s="176"/>
      <c r="AL102" s="176"/>
      <c r="AM102" s="176"/>
      <c r="AN102" s="176"/>
      <c r="AO102" s="176"/>
      <c r="AP102" s="176"/>
      <c r="AQ102" s="176"/>
      <c r="AR102" s="176"/>
      <c r="AS102" s="176"/>
      <c r="AT102" s="176"/>
      <c r="AU102" s="176"/>
      <c r="AV102" s="176"/>
      <c r="AW102" s="176"/>
      <c r="AX102" s="176"/>
      <c r="AY102" s="176"/>
      <c r="AZ102" s="176"/>
      <c r="BA102" s="176"/>
      <c r="BB102" s="176"/>
      <c r="BC102" s="176"/>
      <c r="BD102" s="176"/>
      <c r="BE102" s="176"/>
      <c r="BF102" s="176"/>
      <c r="BG102" s="176"/>
      <c r="BH102" s="176"/>
    </row>
    <row r="103" spans="1:60" outlineLevel="1" x14ac:dyDescent="0.25">
      <c r="A103" s="167"/>
      <c r="B103" s="168"/>
      <c r="C103" s="177" t="s">
        <v>234</v>
      </c>
      <c r="D103" s="178"/>
      <c r="E103" s="179">
        <v>47.2</v>
      </c>
      <c r="F103" s="173"/>
      <c r="G103" s="173"/>
      <c r="H103" s="173"/>
      <c r="I103" s="173"/>
      <c r="J103" s="173"/>
      <c r="K103" s="173"/>
      <c r="L103" s="173"/>
      <c r="M103" s="173"/>
      <c r="N103" s="174"/>
      <c r="O103" s="174"/>
      <c r="P103" s="174"/>
      <c r="Q103" s="174"/>
      <c r="R103" s="174"/>
      <c r="S103" s="174"/>
      <c r="T103" s="175"/>
      <c r="U103" s="174"/>
      <c r="V103" s="176"/>
      <c r="W103" s="176"/>
      <c r="X103" s="176"/>
      <c r="Y103" s="176"/>
      <c r="Z103" s="176"/>
      <c r="AA103" s="176"/>
      <c r="AB103" s="176"/>
      <c r="AC103" s="176"/>
      <c r="AD103" s="176"/>
      <c r="AE103" s="176" t="s">
        <v>116</v>
      </c>
      <c r="AF103" s="176">
        <v>0</v>
      </c>
      <c r="AG103" s="176"/>
      <c r="AH103" s="176"/>
      <c r="AI103" s="176"/>
      <c r="AJ103" s="176"/>
      <c r="AK103" s="176"/>
      <c r="AL103" s="176"/>
      <c r="AM103" s="176"/>
      <c r="AN103" s="176"/>
      <c r="AO103" s="176"/>
      <c r="AP103" s="176"/>
      <c r="AQ103" s="176"/>
      <c r="AR103" s="176"/>
      <c r="AS103" s="176"/>
      <c r="AT103" s="176"/>
      <c r="AU103" s="176"/>
      <c r="AV103" s="176"/>
      <c r="AW103" s="176"/>
      <c r="AX103" s="176"/>
      <c r="AY103" s="176"/>
      <c r="AZ103" s="176"/>
      <c r="BA103" s="176"/>
      <c r="BB103" s="176"/>
      <c r="BC103" s="176"/>
      <c r="BD103" s="176"/>
      <c r="BE103" s="176"/>
      <c r="BF103" s="176"/>
      <c r="BG103" s="176"/>
      <c r="BH103" s="176"/>
    </row>
    <row r="104" spans="1:60" outlineLevel="1" x14ac:dyDescent="0.25">
      <c r="A104" s="167">
        <v>48</v>
      </c>
      <c r="B104" s="168" t="s">
        <v>235</v>
      </c>
      <c r="C104" s="169" t="s">
        <v>236</v>
      </c>
      <c r="D104" s="170" t="s">
        <v>0</v>
      </c>
      <c r="E104" s="171">
        <f>PRODUCT(G102/100)</f>
        <v>0</v>
      </c>
      <c r="F104" s="172">
        <f t="shared" ref="F104" si="8">SUM(H104+J104)</f>
        <v>0</v>
      </c>
      <c r="G104" s="173">
        <f>ROUND(E104*F104,2)</f>
        <v>0</v>
      </c>
      <c r="H104" s="142"/>
      <c r="I104" s="173">
        <f>ROUND(E104*H104,2)</f>
        <v>0</v>
      </c>
      <c r="J104" s="142"/>
      <c r="K104" s="173">
        <f>ROUND(E104*J104,2)</f>
        <v>0</v>
      </c>
      <c r="L104" s="173">
        <v>21</v>
      </c>
      <c r="M104" s="173">
        <f>G104*(1+L104/100)</f>
        <v>0</v>
      </c>
      <c r="N104" s="174">
        <v>0</v>
      </c>
      <c r="O104" s="174">
        <f>ROUND(E104*N104,5)</f>
        <v>0</v>
      </c>
      <c r="P104" s="174">
        <v>0</v>
      </c>
      <c r="Q104" s="174">
        <f>ROUND(E104*P104,5)</f>
        <v>0</v>
      </c>
      <c r="R104" s="174"/>
      <c r="S104" s="174"/>
      <c r="T104" s="175">
        <v>0</v>
      </c>
      <c r="U104" s="174">
        <f>ROUND(E104*T104,2)</f>
        <v>0</v>
      </c>
      <c r="V104" s="176"/>
      <c r="W104" s="176"/>
      <c r="X104" s="176"/>
      <c r="Y104" s="176"/>
      <c r="Z104" s="176"/>
      <c r="AA104" s="176"/>
      <c r="AB104" s="176"/>
      <c r="AC104" s="176"/>
      <c r="AD104" s="176"/>
      <c r="AE104" s="176" t="s">
        <v>119</v>
      </c>
      <c r="AF104" s="176"/>
      <c r="AG104" s="176"/>
      <c r="AH104" s="176"/>
      <c r="AI104" s="176"/>
      <c r="AJ104" s="176"/>
      <c r="AK104" s="176"/>
      <c r="AL104" s="176"/>
      <c r="AM104" s="176"/>
      <c r="AN104" s="176"/>
      <c r="AO104" s="176"/>
      <c r="AP104" s="176"/>
      <c r="AQ104" s="176"/>
      <c r="AR104" s="176"/>
      <c r="AS104" s="176"/>
      <c r="AT104" s="176"/>
      <c r="AU104" s="176"/>
      <c r="AV104" s="176"/>
      <c r="AW104" s="176"/>
      <c r="AX104" s="176"/>
      <c r="AY104" s="176"/>
      <c r="AZ104" s="176"/>
      <c r="BA104" s="176"/>
      <c r="BB104" s="176"/>
      <c r="BC104" s="176"/>
      <c r="BD104" s="176"/>
      <c r="BE104" s="176"/>
      <c r="BF104" s="176"/>
      <c r="BG104" s="176"/>
      <c r="BH104" s="176"/>
    </row>
    <row r="105" spans="1:60" x14ac:dyDescent="0.25">
      <c r="A105" s="180" t="s">
        <v>109</v>
      </c>
      <c r="B105" s="181" t="s">
        <v>76</v>
      </c>
      <c r="C105" s="182" t="s">
        <v>77</v>
      </c>
      <c r="D105" s="183"/>
      <c r="E105" s="184"/>
      <c r="F105" s="185"/>
      <c r="G105" s="185">
        <f>SUMIF(AE106:AE111,"&lt;&gt;NOR",G106:G111)</f>
        <v>0</v>
      </c>
      <c r="H105" s="185"/>
      <c r="I105" s="185">
        <f>SUM(I106:I111)</f>
        <v>0</v>
      </c>
      <c r="J105" s="185"/>
      <c r="K105" s="185">
        <f>SUM(K106:K111)</f>
        <v>0</v>
      </c>
      <c r="L105" s="185"/>
      <c r="M105" s="185">
        <f>SUM(M106:M111)</f>
        <v>0</v>
      </c>
      <c r="N105" s="186"/>
      <c r="O105" s="186">
        <f>SUM(O106:O111)</f>
        <v>0</v>
      </c>
      <c r="P105" s="186"/>
      <c r="Q105" s="186">
        <f>SUM(Q106:Q111)</f>
        <v>0</v>
      </c>
      <c r="R105" s="186"/>
      <c r="S105" s="186"/>
      <c r="T105" s="187"/>
      <c r="U105" s="186">
        <f>SUM(U106:U111)</f>
        <v>0</v>
      </c>
      <c r="AE105" s="144" t="s">
        <v>110</v>
      </c>
    </row>
    <row r="106" spans="1:60" outlineLevel="1" x14ac:dyDescent="0.25">
      <c r="A106" s="167">
        <v>49</v>
      </c>
      <c r="B106" s="168" t="s">
        <v>237</v>
      </c>
      <c r="C106" s="169" t="s">
        <v>238</v>
      </c>
      <c r="D106" s="170" t="s">
        <v>216</v>
      </c>
      <c r="E106" s="171">
        <v>2</v>
      </c>
      <c r="F106" s="172">
        <f t="shared" ref="F106:F111" si="9">SUM(H106+J106)</f>
        <v>0</v>
      </c>
      <c r="G106" s="173">
        <f t="shared" ref="G106:G111" si="10">ROUND(E106*F106,2)</f>
        <v>0</v>
      </c>
      <c r="H106" s="142"/>
      <c r="I106" s="173">
        <f t="shared" ref="I106:I111" si="11">ROUND(E106*H106,2)</f>
        <v>0</v>
      </c>
      <c r="J106" s="142"/>
      <c r="K106" s="173">
        <f t="shared" ref="K106:K111" si="12">ROUND(E106*J106,2)</f>
        <v>0</v>
      </c>
      <c r="L106" s="173">
        <v>21</v>
      </c>
      <c r="M106" s="173">
        <f t="shared" ref="M106:M111" si="13">G106*(1+L106/100)</f>
        <v>0</v>
      </c>
      <c r="N106" s="174">
        <v>0</v>
      </c>
      <c r="O106" s="174">
        <f t="shared" ref="O106:O111" si="14">ROUND(E106*N106,5)</f>
        <v>0</v>
      </c>
      <c r="P106" s="174">
        <v>0</v>
      </c>
      <c r="Q106" s="174">
        <f t="shared" ref="Q106:Q111" si="15">ROUND(E106*P106,5)</f>
        <v>0</v>
      </c>
      <c r="R106" s="174"/>
      <c r="S106" s="174"/>
      <c r="T106" s="175">
        <v>0</v>
      </c>
      <c r="U106" s="174">
        <f t="shared" ref="U106:U111" si="16">ROUND(E106*T106,2)</f>
        <v>0</v>
      </c>
      <c r="V106" s="176"/>
      <c r="W106" s="176"/>
      <c r="X106" s="176"/>
      <c r="Y106" s="176"/>
      <c r="Z106" s="176"/>
      <c r="AA106" s="176"/>
      <c r="AB106" s="176"/>
      <c r="AC106" s="176"/>
      <c r="AD106" s="176"/>
      <c r="AE106" s="176" t="s">
        <v>119</v>
      </c>
      <c r="AF106" s="176"/>
      <c r="AG106" s="176"/>
      <c r="AH106" s="176"/>
      <c r="AI106" s="176"/>
      <c r="AJ106" s="176"/>
      <c r="AK106" s="176"/>
      <c r="AL106" s="176"/>
      <c r="AM106" s="176"/>
      <c r="AN106" s="176"/>
      <c r="AO106" s="176"/>
      <c r="AP106" s="176"/>
      <c r="AQ106" s="176"/>
      <c r="AR106" s="176"/>
      <c r="AS106" s="176"/>
      <c r="AT106" s="176"/>
      <c r="AU106" s="176"/>
      <c r="AV106" s="176"/>
      <c r="AW106" s="176"/>
      <c r="AX106" s="176"/>
      <c r="AY106" s="176"/>
      <c r="AZ106" s="176"/>
      <c r="BA106" s="176"/>
      <c r="BB106" s="176"/>
      <c r="BC106" s="176"/>
      <c r="BD106" s="176"/>
      <c r="BE106" s="176"/>
      <c r="BF106" s="176"/>
      <c r="BG106" s="176"/>
      <c r="BH106" s="176"/>
    </row>
    <row r="107" spans="1:60" outlineLevel="1" x14ac:dyDescent="0.25">
      <c r="A107" s="167">
        <v>50</v>
      </c>
      <c r="B107" s="168" t="s">
        <v>239</v>
      </c>
      <c r="C107" s="169" t="s">
        <v>240</v>
      </c>
      <c r="D107" s="170" t="s">
        <v>140</v>
      </c>
      <c r="E107" s="171">
        <v>2</v>
      </c>
      <c r="F107" s="172">
        <f t="shared" si="9"/>
        <v>0</v>
      </c>
      <c r="G107" s="173">
        <f t="shared" si="10"/>
        <v>0</v>
      </c>
      <c r="H107" s="142"/>
      <c r="I107" s="173">
        <f t="shared" si="11"/>
        <v>0</v>
      </c>
      <c r="J107" s="142"/>
      <c r="K107" s="173">
        <f t="shared" si="12"/>
        <v>0</v>
      </c>
      <c r="L107" s="173">
        <v>21</v>
      </c>
      <c r="M107" s="173">
        <f t="shared" si="13"/>
        <v>0</v>
      </c>
      <c r="N107" s="174">
        <v>0</v>
      </c>
      <c r="O107" s="174">
        <f t="shared" si="14"/>
        <v>0</v>
      </c>
      <c r="P107" s="174">
        <v>0</v>
      </c>
      <c r="Q107" s="174">
        <f t="shared" si="15"/>
        <v>0</v>
      </c>
      <c r="R107" s="174"/>
      <c r="S107" s="174"/>
      <c r="T107" s="175">
        <v>0</v>
      </c>
      <c r="U107" s="174">
        <f t="shared" si="16"/>
        <v>0</v>
      </c>
      <c r="V107" s="176"/>
      <c r="W107" s="176"/>
      <c r="X107" s="176"/>
      <c r="Y107" s="176"/>
      <c r="Z107" s="176"/>
      <c r="AA107" s="176"/>
      <c r="AB107" s="176"/>
      <c r="AC107" s="176"/>
      <c r="AD107" s="176"/>
      <c r="AE107" s="176" t="s">
        <v>119</v>
      </c>
      <c r="AF107" s="176"/>
      <c r="AG107" s="176"/>
      <c r="AH107" s="176"/>
      <c r="AI107" s="176"/>
      <c r="AJ107" s="176"/>
      <c r="AK107" s="176"/>
      <c r="AL107" s="176"/>
      <c r="AM107" s="176"/>
      <c r="AN107" s="176"/>
      <c r="AO107" s="176"/>
      <c r="AP107" s="176"/>
      <c r="AQ107" s="176"/>
      <c r="AR107" s="176"/>
      <c r="AS107" s="176"/>
      <c r="AT107" s="176"/>
      <c r="AU107" s="176"/>
      <c r="AV107" s="176"/>
      <c r="AW107" s="176"/>
      <c r="AX107" s="176"/>
      <c r="AY107" s="176"/>
      <c r="AZ107" s="176"/>
      <c r="BA107" s="176"/>
      <c r="BB107" s="176"/>
      <c r="BC107" s="176"/>
      <c r="BD107" s="176"/>
      <c r="BE107" s="176"/>
      <c r="BF107" s="176"/>
      <c r="BG107" s="176"/>
      <c r="BH107" s="176"/>
    </row>
    <row r="108" spans="1:60" outlineLevel="1" x14ac:dyDescent="0.25">
      <c r="A108" s="167">
        <v>51</v>
      </c>
      <c r="B108" s="168" t="s">
        <v>241</v>
      </c>
      <c r="C108" s="169" t="s">
        <v>242</v>
      </c>
      <c r="D108" s="170" t="s">
        <v>140</v>
      </c>
      <c r="E108" s="171">
        <v>2</v>
      </c>
      <c r="F108" s="172">
        <f t="shared" si="9"/>
        <v>0</v>
      </c>
      <c r="G108" s="173">
        <f t="shared" si="10"/>
        <v>0</v>
      </c>
      <c r="H108" s="142"/>
      <c r="I108" s="173">
        <f t="shared" si="11"/>
        <v>0</v>
      </c>
      <c r="J108" s="142"/>
      <c r="K108" s="173">
        <f t="shared" si="12"/>
        <v>0</v>
      </c>
      <c r="L108" s="173">
        <v>21</v>
      </c>
      <c r="M108" s="173">
        <f t="shared" si="13"/>
        <v>0</v>
      </c>
      <c r="N108" s="174">
        <v>0</v>
      </c>
      <c r="O108" s="174">
        <f t="shared" si="14"/>
        <v>0</v>
      </c>
      <c r="P108" s="174">
        <v>0</v>
      </c>
      <c r="Q108" s="174">
        <f t="shared" si="15"/>
        <v>0</v>
      </c>
      <c r="R108" s="174"/>
      <c r="S108" s="174"/>
      <c r="T108" s="175">
        <v>0</v>
      </c>
      <c r="U108" s="174">
        <f t="shared" si="16"/>
        <v>0</v>
      </c>
      <c r="V108" s="176"/>
      <c r="W108" s="176"/>
      <c r="X108" s="176"/>
      <c r="Y108" s="176"/>
      <c r="Z108" s="176"/>
      <c r="AA108" s="176"/>
      <c r="AB108" s="176"/>
      <c r="AC108" s="176"/>
      <c r="AD108" s="176"/>
      <c r="AE108" s="176" t="s">
        <v>119</v>
      </c>
      <c r="AF108" s="176"/>
      <c r="AG108" s="176"/>
      <c r="AH108" s="176"/>
      <c r="AI108" s="176"/>
      <c r="AJ108" s="176"/>
      <c r="AK108" s="176"/>
      <c r="AL108" s="176"/>
      <c r="AM108" s="176"/>
      <c r="AN108" s="176"/>
      <c r="AO108" s="176"/>
      <c r="AP108" s="176"/>
      <c r="AQ108" s="176"/>
      <c r="AR108" s="176"/>
      <c r="AS108" s="176"/>
      <c r="AT108" s="176"/>
      <c r="AU108" s="176"/>
      <c r="AV108" s="176"/>
      <c r="AW108" s="176"/>
      <c r="AX108" s="176"/>
      <c r="AY108" s="176"/>
      <c r="AZ108" s="176"/>
      <c r="BA108" s="176"/>
      <c r="BB108" s="176"/>
      <c r="BC108" s="176"/>
      <c r="BD108" s="176"/>
      <c r="BE108" s="176"/>
      <c r="BF108" s="176"/>
      <c r="BG108" s="176"/>
      <c r="BH108" s="176"/>
    </row>
    <row r="109" spans="1:60" outlineLevel="1" x14ac:dyDescent="0.25">
      <c r="A109" s="167">
        <v>52</v>
      </c>
      <c r="B109" s="168" t="s">
        <v>243</v>
      </c>
      <c r="C109" s="169" t="s">
        <v>244</v>
      </c>
      <c r="D109" s="170" t="s">
        <v>216</v>
      </c>
      <c r="E109" s="171">
        <v>2</v>
      </c>
      <c r="F109" s="172">
        <f t="shared" si="9"/>
        <v>0</v>
      </c>
      <c r="G109" s="173">
        <f t="shared" si="10"/>
        <v>0</v>
      </c>
      <c r="H109" s="142"/>
      <c r="I109" s="173">
        <f t="shared" si="11"/>
        <v>0</v>
      </c>
      <c r="J109" s="142"/>
      <c r="K109" s="173">
        <f t="shared" si="12"/>
        <v>0</v>
      </c>
      <c r="L109" s="173">
        <v>21</v>
      </c>
      <c r="M109" s="173">
        <f t="shared" si="13"/>
        <v>0</v>
      </c>
      <c r="N109" s="174">
        <v>0</v>
      </c>
      <c r="O109" s="174">
        <f t="shared" si="14"/>
        <v>0</v>
      </c>
      <c r="P109" s="174">
        <v>0</v>
      </c>
      <c r="Q109" s="174">
        <f t="shared" si="15"/>
        <v>0</v>
      </c>
      <c r="R109" s="174"/>
      <c r="S109" s="174"/>
      <c r="T109" s="175">
        <v>0</v>
      </c>
      <c r="U109" s="174">
        <f t="shared" si="16"/>
        <v>0</v>
      </c>
      <c r="V109" s="176"/>
      <c r="W109" s="176"/>
      <c r="X109" s="176"/>
      <c r="Y109" s="176"/>
      <c r="Z109" s="176"/>
      <c r="AA109" s="176"/>
      <c r="AB109" s="176"/>
      <c r="AC109" s="176"/>
      <c r="AD109" s="176"/>
      <c r="AE109" s="176" t="s">
        <v>119</v>
      </c>
      <c r="AF109" s="176"/>
      <c r="AG109" s="176"/>
      <c r="AH109" s="176"/>
      <c r="AI109" s="176"/>
      <c r="AJ109" s="176"/>
      <c r="AK109" s="176"/>
      <c r="AL109" s="176"/>
      <c r="AM109" s="176"/>
      <c r="AN109" s="176"/>
      <c r="AO109" s="176"/>
      <c r="AP109" s="176"/>
      <c r="AQ109" s="176"/>
      <c r="AR109" s="176"/>
      <c r="AS109" s="176"/>
      <c r="AT109" s="176"/>
      <c r="AU109" s="176"/>
      <c r="AV109" s="176"/>
      <c r="AW109" s="176"/>
      <c r="AX109" s="176"/>
      <c r="AY109" s="176"/>
      <c r="AZ109" s="176"/>
      <c r="BA109" s="176"/>
      <c r="BB109" s="176"/>
      <c r="BC109" s="176"/>
      <c r="BD109" s="176"/>
      <c r="BE109" s="176"/>
      <c r="BF109" s="176"/>
      <c r="BG109" s="176"/>
      <c r="BH109" s="176"/>
    </row>
    <row r="110" spans="1:60" outlineLevel="1" x14ac:dyDescent="0.25">
      <c r="A110" s="167">
        <v>53</v>
      </c>
      <c r="B110" s="168" t="s">
        <v>245</v>
      </c>
      <c r="C110" s="169" t="s">
        <v>246</v>
      </c>
      <c r="D110" s="170" t="s">
        <v>216</v>
      </c>
      <c r="E110" s="171">
        <v>2</v>
      </c>
      <c r="F110" s="172">
        <f t="shared" si="9"/>
        <v>0</v>
      </c>
      <c r="G110" s="173">
        <f t="shared" si="10"/>
        <v>0</v>
      </c>
      <c r="H110" s="142"/>
      <c r="I110" s="173">
        <f t="shared" si="11"/>
        <v>0</v>
      </c>
      <c r="J110" s="142"/>
      <c r="K110" s="173">
        <f t="shared" si="12"/>
        <v>0</v>
      </c>
      <c r="L110" s="173">
        <v>21</v>
      </c>
      <c r="M110" s="173">
        <f t="shared" si="13"/>
        <v>0</v>
      </c>
      <c r="N110" s="174">
        <v>0</v>
      </c>
      <c r="O110" s="174">
        <f t="shared" si="14"/>
        <v>0</v>
      </c>
      <c r="P110" s="174">
        <v>0</v>
      </c>
      <c r="Q110" s="174">
        <f t="shared" si="15"/>
        <v>0</v>
      </c>
      <c r="R110" s="174"/>
      <c r="S110" s="174"/>
      <c r="T110" s="175">
        <v>0</v>
      </c>
      <c r="U110" s="174">
        <f t="shared" si="16"/>
        <v>0</v>
      </c>
      <c r="V110" s="176"/>
      <c r="W110" s="176"/>
      <c r="X110" s="176"/>
      <c r="Y110" s="176"/>
      <c r="Z110" s="176"/>
      <c r="AA110" s="176"/>
      <c r="AB110" s="176"/>
      <c r="AC110" s="176"/>
      <c r="AD110" s="176"/>
      <c r="AE110" s="176" t="s">
        <v>119</v>
      </c>
      <c r="AF110" s="176"/>
      <c r="AG110" s="176"/>
      <c r="AH110" s="176"/>
      <c r="AI110" s="176"/>
      <c r="AJ110" s="176"/>
      <c r="AK110" s="176"/>
      <c r="AL110" s="176"/>
      <c r="AM110" s="176"/>
      <c r="AN110" s="176"/>
      <c r="AO110" s="176"/>
      <c r="AP110" s="176"/>
      <c r="AQ110" s="176"/>
      <c r="AR110" s="176"/>
      <c r="AS110" s="176"/>
      <c r="AT110" s="176"/>
      <c r="AU110" s="176"/>
      <c r="AV110" s="176"/>
      <c r="AW110" s="176"/>
      <c r="AX110" s="176"/>
      <c r="AY110" s="176"/>
      <c r="AZ110" s="176"/>
      <c r="BA110" s="176"/>
      <c r="BB110" s="176"/>
      <c r="BC110" s="176"/>
      <c r="BD110" s="176"/>
      <c r="BE110" s="176"/>
      <c r="BF110" s="176"/>
      <c r="BG110" s="176"/>
      <c r="BH110" s="176"/>
    </row>
    <row r="111" spans="1:60" outlineLevel="1" x14ac:dyDescent="0.25">
      <c r="A111" s="167">
        <v>54</v>
      </c>
      <c r="B111" s="168" t="s">
        <v>247</v>
      </c>
      <c r="C111" s="169" t="s">
        <v>248</v>
      </c>
      <c r="D111" s="170" t="s">
        <v>0</v>
      </c>
      <c r="E111" s="171">
        <f>PRODUCT((G106+G107+G108+G109+G110)/100)</f>
        <v>0</v>
      </c>
      <c r="F111" s="172">
        <f t="shared" si="9"/>
        <v>0</v>
      </c>
      <c r="G111" s="173">
        <f t="shared" si="10"/>
        <v>0</v>
      </c>
      <c r="H111" s="142"/>
      <c r="I111" s="173">
        <f t="shared" si="11"/>
        <v>0</v>
      </c>
      <c r="J111" s="142"/>
      <c r="K111" s="173">
        <f t="shared" si="12"/>
        <v>0</v>
      </c>
      <c r="L111" s="173">
        <v>21</v>
      </c>
      <c r="M111" s="173">
        <f t="shared" si="13"/>
        <v>0</v>
      </c>
      <c r="N111" s="174">
        <v>0</v>
      </c>
      <c r="O111" s="174">
        <f t="shared" si="14"/>
        <v>0</v>
      </c>
      <c r="P111" s="174">
        <v>0</v>
      </c>
      <c r="Q111" s="174">
        <f t="shared" si="15"/>
        <v>0</v>
      </c>
      <c r="R111" s="174"/>
      <c r="S111" s="174"/>
      <c r="T111" s="175">
        <v>0</v>
      </c>
      <c r="U111" s="174">
        <f t="shared" si="16"/>
        <v>0</v>
      </c>
      <c r="V111" s="176"/>
      <c r="W111" s="176"/>
      <c r="X111" s="176"/>
      <c r="Y111" s="176"/>
      <c r="Z111" s="176"/>
      <c r="AA111" s="176"/>
      <c r="AB111" s="176"/>
      <c r="AC111" s="176"/>
      <c r="AD111" s="176"/>
      <c r="AE111" s="176" t="s">
        <v>119</v>
      </c>
      <c r="AF111" s="176"/>
      <c r="AG111" s="176"/>
      <c r="AH111" s="176"/>
      <c r="AI111" s="176"/>
      <c r="AJ111" s="176"/>
      <c r="AK111" s="176"/>
      <c r="AL111" s="176"/>
      <c r="AM111" s="176"/>
      <c r="AN111" s="176"/>
      <c r="AO111" s="176"/>
      <c r="AP111" s="176"/>
      <c r="AQ111" s="176"/>
      <c r="AR111" s="176"/>
      <c r="AS111" s="176"/>
      <c r="AT111" s="176"/>
      <c r="AU111" s="176"/>
      <c r="AV111" s="176"/>
      <c r="AW111" s="176"/>
      <c r="AX111" s="176"/>
      <c r="AY111" s="176"/>
      <c r="AZ111" s="176"/>
      <c r="BA111" s="176"/>
      <c r="BB111" s="176"/>
      <c r="BC111" s="176"/>
      <c r="BD111" s="176"/>
      <c r="BE111" s="176"/>
      <c r="BF111" s="176"/>
      <c r="BG111" s="176"/>
      <c r="BH111" s="176"/>
    </row>
    <row r="112" spans="1:60" x14ac:dyDescent="0.25">
      <c r="A112" s="180" t="s">
        <v>109</v>
      </c>
      <c r="B112" s="181" t="s">
        <v>78</v>
      </c>
      <c r="C112" s="182" t="s">
        <v>79</v>
      </c>
      <c r="D112" s="183"/>
      <c r="E112" s="184"/>
      <c r="F112" s="185"/>
      <c r="G112" s="185">
        <f>SUMIF(AE113:AE113,"&lt;&gt;NOR",G113:G113)</f>
        <v>0</v>
      </c>
      <c r="H112" s="185"/>
      <c r="I112" s="185">
        <f>SUM(I113:I113)</f>
        <v>0</v>
      </c>
      <c r="J112" s="185"/>
      <c r="K112" s="185">
        <f>SUM(K113:K113)</f>
        <v>0</v>
      </c>
      <c r="L112" s="185"/>
      <c r="M112" s="185">
        <f>SUM(M113:M113)</f>
        <v>0</v>
      </c>
      <c r="N112" s="186"/>
      <c r="O112" s="186">
        <f>SUM(O113:O113)</f>
        <v>0</v>
      </c>
      <c r="P112" s="186"/>
      <c r="Q112" s="186">
        <f>SUM(Q113:Q113)</f>
        <v>0</v>
      </c>
      <c r="R112" s="186"/>
      <c r="S112" s="186"/>
      <c r="T112" s="187"/>
      <c r="U112" s="186">
        <f>SUM(U113:U113)</f>
        <v>0</v>
      </c>
      <c r="AE112" s="144" t="s">
        <v>110</v>
      </c>
    </row>
    <row r="113" spans="1:60" outlineLevel="1" x14ac:dyDescent="0.25">
      <c r="A113" s="167">
        <v>55</v>
      </c>
      <c r="B113" s="168" t="s">
        <v>249</v>
      </c>
      <c r="C113" s="169" t="s">
        <v>250</v>
      </c>
      <c r="D113" s="170" t="s">
        <v>140</v>
      </c>
      <c r="E113" s="171">
        <v>1</v>
      </c>
      <c r="F113" s="172">
        <f>SUM(H113+J113)</f>
        <v>0</v>
      </c>
      <c r="G113" s="173">
        <f>ROUND(E113*F113,2)</f>
        <v>0</v>
      </c>
      <c r="H113" s="142"/>
      <c r="I113" s="173">
        <f>ROUND(E113*H113,2)</f>
        <v>0</v>
      </c>
      <c r="J113" s="142"/>
      <c r="K113" s="173">
        <f>ROUND(E113*J113,2)</f>
        <v>0</v>
      </c>
      <c r="L113" s="173">
        <v>21</v>
      </c>
      <c r="M113" s="173">
        <f>G113*(1+L113/100)</f>
        <v>0</v>
      </c>
      <c r="N113" s="174">
        <v>0</v>
      </c>
      <c r="O113" s="174">
        <f>ROUND(E113*N113,5)</f>
        <v>0</v>
      </c>
      <c r="P113" s="174">
        <v>0</v>
      </c>
      <c r="Q113" s="174">
        <f>ROUND(E113*P113,5)</f>
        <v>0</v>
      </c>
      <c r="R113" s="174"/>
      <c r="S113" s="174"/>
      <c r="T113" s="175">
        <v>0</v>
      </c>
      <c r="U113" s="174">
        <f>ROUND(E113*T113,2)</f>
        <v>0</v>
      </c>
      <c r="V113" s="176"/>
      <c r="W113" s="176"/>
      <c r="X113" s="176"/>
      <c r="Y113" s="176"/>
      <c r="Z113" s="176"/>
      <c r="AA113" s="176"/>
      <c r="AB113" s="176"/>
      <c r="AC113" s="176"/>
      <c r="AD113" s="176"/>
      <c r="AE113" s="176" t="s">
        <v>119</v>
      </c>
      <c r="AF113" s="176"/>
      <c r="AG113" s="176"/>
      <c r="AH113" s="176"/>
      <c r="AI113" s="176"/>
      <c r="AJ113" s="176"/>
      <c r="AK113" s="176"/>
      <c r="AL113" s="176"/>
      <c r="AM113" s="176"/>
      <c r="AN113" s="176"/>
      <c r="AO113" s="176"/>
      <c r="AP113" s="176"/>
      <c r="AQ113" s="176"/>
      <c r="AR113" s="176"/>
      <c r="AS113" s="176"/>
      <c r="AT113" s="176"/>
      <c r="AU113" s="176"/>
      <c r="AV113" s="176"/>
      <c r="AW113" s="176"/>
      <c r="AX113" s="176"/>
      <c r="AY113" s="176"/>
      <c r="AZ113" s="176"/>
      <c r="BA113" s="176"/>
      <c r="BB113" s="176"/>
      <c r="BC113" s="176"/>
      <c r="BD113" s="176"/>
      <c r="BE113" s="176"/>
      <c r="BF113" s="176"/>
      <c r="BG113" s="176"/>
      <c r="BH113" s="176"/>
    </row>
    <row r="114" spans="1:60" x14ac:dyDescent="0.25">
      <c r="A114" s="180" t="s">
        <v>109</v>
      </c>
      <c r="B114" s="181" t="s">
        <v>80</v>
      </c>
      <c r="C114" s="182" t="s">
        <v>81</v>
      </c>
      <c r="D114" s="183"/>
      <c r="E114" s="184"/>
      <c r="F114" s="185"/>
      <c r="G114" s="185">
        <f>SUMIF(AE115:AE136,"&lt;&gt;NOR",G115:G136)</f>
        <v>0</v>
      </c>
      <c r="H114" s="185"/>
      <c r="I114" s="185">
        <f>SUM(I115:I136)</f>
        <v>0</v>
      </c>
      <c r="J114" s="185"/>
      <c r="K114" s="185">
        <f>SUM(K115:K136)</f>
        <v>0</v>
      </c>
      <c r="L114" s="185"/>
      <c r="M114" s="185">
        <f>SUM(M115:M136)</f>
        <v>0</v>
      </c>
      <c r="N114" s="186"/>
      <c r="O114" s="186">
        <f>SUM(O115:O136)</f>
        <v>0</v>
      </c>
      <c r="P114" s="186"/>
      <c r="Q114" s="186">
        <f>SUM(Q115:Q136)</f>
        <v>0</v>
      </c>
      <c r="R114" s="186"/>
      <c r="S114" s="186"/>
      <c r="T114" s="187"/>
      <c r="U114" s="186">
        <f>SUM(U115:U136)</f>
        <v>0</v>
      </c>
      <c r="AE114" s="144" t="s">
        <v>110</v>
      </c>
    </row>
    <row r="115" spans="1:60" outlineLevel="1" x14ac:dyDescent="0.25">
      <c r="A115" s="167">
        <v>56</v>
      </c>
      <c r="B115" s="168" t="s">
        <v>251</v>
      </c>
      <c r="C115" s="169" t="s">
        <v>252</v>
      </c>
      <c r="D115" s="170" t="s">
        <v>140</v>
      </c>
      <c r="E115" s="171">
        <v>1</v>
      </c>
      <c r="F115" s="172">
        <f>SUM(H115+J115)</f>
        <v>0</v>
      </c>
      <c r="G115" s="173">
        <f t="shared" ref="G115:G136" si="17">ROUND(E115*F115,2)</f>
        <v>0</v>
      </c>
      <c r="H115" s="142"/>
      <c r="I115" s="173">
        <f t="shared" ref="I115:I136" si="18">ROUND(E115*H115,2)</f>
        <v>0</v>
      </c>
      <c r="J115" s="142"/>
      <c r="K115" s="173">
        <f t="shared" ref="K115:K136" si="19">ROUND(E115*J115,2)</f>
        <v>0</v>
      </c>
      <c r="L115" s="173">
        <v>21</v>
      </c>
      <c r="M115" s="173">
        <f t="shared" ref="M115:M136" si="20">G115*(1+L115/100)</f>
        <v>0</v>
      </c>
      <c r="N115" s="174">
        <v>0</v>
      </c>
      <c r="O115" s="174">
        <f t="shared" ref="O115:O136" si="21">ROUND(E115*N115,5)</f>
        <v>0</v>
      </c>
      <c r="P115" s="174">
        <v>0</v>
      </c>
      <c r="Q115" s="174">
        <f t="shared" ref="Q115:Q136" si="22">ROUND(E115*P115,5)</f>
        <v>0</v>
      </c>
      <c r="R115" s="174"/>
      <c r="S115" s="174"/>
      <c r="T115" s="175">
        <v>0</v>
      </c>
      <c r="U115" s="174">
        <f t="shared" ref="U115:U136" si="23">ROUND(E115*T115,2)</f>
        <v>0</v>
      </c>
      <c r="V115" s="176"/>
      <c r="W115" s="176"/>
      <c r="X115" s="176"/>
      <c r="Y115" s="176"/>
      <c r="Z115" s="176"/>
      <c r="AA115" s="176"/>
      <c r="AB115" s="176"/>
      <c r="AC115" s="176"/>
      <c r="AD115" s="176"/>
      <c r="AE115" s="176" t="s">
        <v>119</v>
      </c>
      <c r="AF115" s="176"/>
      <c r="AG115" s="176"/>
      <c r="AH115" s="176"/>
      <c r="AI115" s="176"/>
      <c r="AJ115" s="176"/>
      <c r="AK115" s="176"/>
      <c r="AL115" s="176"/>
      <c r="AM115" s="176"/>
      <c r="AN115" s="176"/>
      <c r="AO115" s="176"/>
      <c r="AP115" s="176"/>
      <c r="AQ115" s="176"/>
      <c r="AR115" s="176"/>
      <c r="AS115" s="176"/>
      <c r="AT115" s="176"/>
      <c r="AU115" s="176"/>
      <c r="AV115" s="176"/>
      <c r="AW115" s="176"/>
      <c r="AX115" s="176"/>
      <c r="AY115" s="176"/>
      <c r="AZ115" s="176"/>
      <c r="BA115" s="176"/>
      <c r="BB115" s="176"/>
      <c r="BC115" s="176"/>
      <c r="BD115" s="176"/>
      <c r="BE115" s="176"/>
      <c r="BF115" s="176"/>
      <c r="BG115" s="176"/>
      <c r="BH115" s="176"/>
    </row>
    <row r="116" spans="1:60" outlineLevel="1" x14ac:dyDescent="0.25">
      <c r="A116" s="167">
        <v>57</v>
      </c>
      <c r="B116" s="168" t="s">
        <v>253</v>
      </c>
      <c r="C116" s="169" t="s">
        <v>254</v>
      </c>
      <c r="D116" s="170" t="s">
        <v>216</v>
      </c>
      <c r="E116" s="171">
        <v>1</v>
      </c>
      <c r="F116" s="172">
        <f>SUM(H116+J116)</f>
        <v>0</v>
      </c>
      <c r="G116" s="173">
        <f t="shared" si="17"/>
        <v>0</v>
      </c>
      <c r="H116" s="142"/>
      <c r="I116" s="173">
        <f t="shared" si="18"/>
        <v>0</v>
      </c>
      <c r="J116" s="142"/>
      <c r="K116" s="173">
        <f t="shared" si="19"/>
        <v>0</v>
      </c>
      <c r="L116" s="173">
        <v>21</v>
      </c>
      <c r="M116" s="173">
        <f t="shared" si="20"/>
        <v>0</v>
      </c>
      <c r="N116" s="174">
        <v>0</v>
      </c>
      <c r="O116" s="174">
        <f t="shared" si="21"/>
        <v>0</v>
      </c>
      <c r="P116" s="174">
        <v>0</v>
      </c>
      <c r="Q116" s="174">
        <f t="shared" si="22"/>
        <v>0</v>
      </c>
      <c r="R116" s="174"/>
      <c r="S116" s="174"/>
      <c r="T116" s="175">
        <v>0</v>
      </c>
      <c r="U116" s="174">
        <f t="shared" si="23"/>
        <v>0</v>
      </c>
      <c r="V116" s="176"/>
      <c r="W116" s="176"/>
      <c r="X116" s="176"/>
      <c r="Y116" s="176"/>
      <c r="Z116" s="176"/>
      <c r="AA116" s="176"/>
      <c r="AB116" s="176"/>
      <c r="AC116" s="176"/>
      <c r="AD116" s="176"/>
      <c r="AE116" s="176" t="s">
        <v>119</v>
      </c>
      <c r="AF116" s="176"/>
      <c r="AG116" s="176"/>
      <c r="AH116" s="176"/>
      <c r="AI116" s="176"/>
      <c r="AJ116" s="176"/>
      <c r="AK116" s="176"/>
      <c r="AL116" s="176"/>
      <c r="AM116" s="176"/>
      <c r="AN116" s="176"/>
      <c r="AO116" s="176"/>
      <c r="AP116" s="176"/>
      <c r="AQ116" s="176"/>
      <c r="AR116" s="176"/>
      <c r="AS116" s="176"/>
      <c r="AT116" s="176"/>
      <c r="AU116" s="176"/>
      <c r="AV116" s="176"/>
      <c r="AW116" s="176"/>
      <c r="AX116" s="176"/>
      <c r="AY116" s="176"/>
      <c r="AZ116" s="176"/>
      <c r="BA116" s="176"/>
      <c r="BB116" s="176"/>
      <c r="BC116" s="176"/>
      <c r="BD116" s="176"/>
      <c r="BE116" s="176"/>
      <c r="BF116" s="176"/>
      <c r="BG116" s="176"/>
      <c r="BH116" s="176"/>
    </row>
    <row r="117" spans="1:60" outlineLevel="1" x14ac:dyDescent="0.25">
      <c r="A117" s="167">
        <v>58</v>
      </c>
      <c r="B117" s="168" t="s">
        <v>255</v>
      </c>
      <c r="C117" s="169" t="s">
        <v>256</v>
      </c>
      <c r="D117" s="170" t="s">
        <v>140</v>
      </c>
      <c r="E117" s="171">
        <v>1</v>
      </c>
      <c r="F117" s="172">
        <f>SUM(H117+J117)</f>
        <v>0</v>
      </c>
      <c r="G117" s="173">
        <f t="shared" si="17"/>
        <v>0</v>
      </c>
      <c r="H117" s="142"/>
      <c r="I117" s="173">
        <f t="shared" si="18"/>
        <v>0</v>
      </c>
      <c r="J117" s="142"/>
      <c r="K117" s="173">
        <f t="shared" si="19"/>
        <v>0</v>
      </c>
      <c r="L117" s="173">
        <v>21</v>
      </c>
      <c r="M117" s="173">
        <f t="shared" si="20"/>
        <v>0</v>
      </c>
      <c r="N117" s="174">
        <v>0</v>
      </c>
      <c r="O117" s="174">
        <f t="shared" si="21"/>
        <v>0</v>
      </c>
      <c r="P117" s="174">
        <v>0</v>
      </c>
      <c r="Q117" s="174">
        <f t="shared" si="22"/>
        <v>0</v>
      </c>
      <c r="R117" s="174"/>
      <c r="S117" s="174"/>
      <c r="T117" s="175">
        <v>0</v>
      </c>
      <c r="U117" s="174">
        <f t="shared" si="23"/>
        <v>0</v>
      </c>
      <c r="V117" s="176"/>
      <c r="W117" s="176"/>
      <c r="X117" s="176"/>
      <c r="Y117" s="176"/>
      <c r="Z117" s="176"/>
      <c r="AA117" s="176"/>
      <c r="AB117" s="176"/>
      <c r="AC117" s="176"/>
      <c r="AD117" s="176"/>
      <c r="AE117" s="176" t="s">
        <v>119</v>
      </c>
      <c r="AF117" s="176"/>
      <c r="AG117" s="176"/>
      <c r="AH117" s="176"/>
      <c r="AI117" s="176"/>
      <c r="AJ117" s="176"/>
      <c r="AK117" s="176"/>
      <c r="AL117" s="176"/>
      <c r="AM117" s="176"/>
      <c r="AN117" s="176"/>
      <c r="AO117" s="176"/>
      <c r="AP117" s="176"/>
      <c r="AQ117" s="176"/>
      <c r="AR117" s="176"/>
      <c r="AS117" s="176"/>
      <c r="AT117" s="176"/>
      <c r="AU117" s="176"/>
      <c r="AV117" s="176"/>
      <c r="AW117" s="176"/>
      <c r="AX117" s="176"/>
      <c r="AY117" s="176"/>
      <c r="AZ117" s="176"/>
      <c r="BA117" s="176"/>
      <c r="BB117" s="176"/>
      <c r="BC117" s="176"/>
      <c r="BD117" s="176"/>
      <c r="BE117" s="176"/>
      <c r="BF117" s="176"/>
      <c r="BG117" s="176"/>
      <c r="BH117" s="176"/>
    </row>
    <row r="118" spans="1:60" outlineLevel="1" x14ac:dyDescent="0.25">
      <c r="A118" s="167">
        <v>59</v>
      </c>
      <c r="B118" s="168" t="s">
        <v>257</v>
      </c>
      <c r="C118" s="169" t="s">
        <v>258</v>
      </c>
      <c r="D118" s="170" t="s">
        <v>184</v>
      </c>
      <c r="E118" s="171">
        <v>75</v>
      </c>
      <c r="F118" s="172">
        <f>SUM(H118+J118)</f>
        <v>0</v>
      </c>
      <c r="G118" s="173">
        <f t="shared" si="17"/>
        <v>0</v>
      </c>
      <c r="H118" s="142"/>
      <c r="I118" s="173">
        <f t="shared" si="18"/>
        <v>0</v>
      </c>
      <c r="J118" s="142"/>
      <c r="K118" s="173">
        <f t="shared" si="19"/>
        <v>0</v>
      </c>
      <c r="L118" s="173">
        <v>21</v>
      </c>
      <c r="M118" s="173">
        <f t="shared" si="20"/>
        <v>0</v>
      </c>
      <c r="N118" s="174">
        <v>0</v>
      </c>
      <c r="O118" s="174">
        <f t="shared" si="21"/>
        <v>0</v>
      </c>
      <c r="P118" s="174">
        <v>0</v>
      </c>
      <c r="Q118" s="174">
        <f t="shared" si="22"/>
        <v>0</v>
      </c>
      <c r="R118" s="174"/>
      <c r="S118" s="174"/>
      <c r="T118" s="175">
        <v>0</v>
      </c>
      <c r="U118" s="174">
        <f t="shared" si="23"/>
        <v>0</v>
      </c>
      <c r="V118" s="176"/>
      <c r="W118" s="176"/>
      <c r="X118" s="176"/>
      <c r="Y118" s="176"/>
      <c r="Z118" s="176"/>
      <c r="AA118" s="176"/>
      <c r="AB118" s="176"/>
      <c r="AC118" s="176"/>
      <c r="AD118" s="176"/>
      <c r="AE118" s="176" t="s">
        <v>119</v>
      </c>
      <c r="AF118" s="176"/>
      <c r="AG118" s="176"/>
      <c r="AH118" s="176"/>
      <c r="AI118" s="176"/>
      <c r="AJ118" s="176"/>
      <c r="AK118" s="176"/>
      <c r="AL118" s="176"/>
      <c r="AM118" s="176"/>
      <c r="AN118" s="176"/>
      <c r="AO118" s="176"/>
      <c r="AP118" s="176"/>
      <c r="AQ118" s="176"/>
      <c r="AR118" s="176"/>
      <c r="AS118" s="176"/>
      <c r="AT118" s="176"/>
      <c r="AU118" s="176"/>
      <c r="AV118" s="176"/>
      <c r="AW118" s="176"/>
      <c r="AX118" s="176"/>
      <c r="AY118" s="176"/>
      <c r="AZ118" s="176"/>
      <c r="BA118" s="176"/>
      <c r="BB118" s="176"/>
      <c r="BC118" s="176"/>
      <c r="BD118" s="176"/>
      <c r="BE118" s="176"/>
      <c r="BF118" s="176"/>
      <c r="BG118" s="176"/>
      <c r="BH118" s="176"/>
    </row>
    <row r="119" spans="1:60" outlineLevel="1" x14ac:dyDescent="0.25">
      <c r="A119" s="167">
        <v>60</v>
      </c>
      <c r="B119" s="168" t="s">
        <v>259</v>
      </c>
      <c r="C119" s="169" t="s">
        <v>260</v>
      </c>
      <c r="D119" s="170" t="s">
        <v>216</v>
      </c>
      <c r="E119" s="171">
        <v>2</v>
      </c>
      <c r="F119" s="172">
        <f t="shared" ref="F119:F142" si="24">SUM(H119+J119)</f>
        <v>0</v>
      </c>
      <c r="G119" s="173">
        <f t="shared" si="17"/>
        <v>0</v>
      </c>
      <c r="H119" s="142"/>
      <c r="I119" s="173">
        <f t="shared" si="18"/>
        <v>0</v>
      </c>
      <c r="J119" s="142"/>
      <c r="K119" s="173">
        <f t="shared" si="19"/>
        <v>0</v>
      </c>
      <c r="L119" s="173">
        <v>21</v>
      </c>
      <c r="M119" s="173">
        <f t="shared" si="20"/>
        <v>0</v>
      </c>
      <c r="N119" s="174">
        <v>0</v>
      </c>
      <c r="O119" s="174">
        <f t="shared" si="21"/>
        <v>0</v>
      </c>
      <c r="P119" s="174">
        <v>0</v>
      </c>
      <c r="Q119" s="174">
        <f t="shared" si="22"/>
        <v>0</v>
      </c>
      <c r="R119" s="174"/>
      <c r="S119" s="174"/>
      <c r="T119" s="175">
        <v>0</v>
      </c>
      <c r="U119" s="174">
        <f t="shared" si="23"/>
        <v>0</v>
      </c>
      <c r="V119" s="176"/>
      <c r="W119" s="176"/>
      <c r="X119" s="176"/>
      <c r="Y119" s="176"/>
      <c r="Z119" s="176"/>
      <c r="AA119" s="176"/>
      <c r="AB119" s="176"/>
      <c r="AC119" s="176"/>
      <c r="AD119" s="176"/>
      <c r="AE119" s="176" t="s">
        <v>119</v>
      </c>
      <c r="AF119" s="176"/>
      <c r="AG119" s="176"/>
      <c r="AH119" s="176"/>
      <c r="AI119" s="176"/>
      <c r="AJ119" s="176"/>
      <c r="AK119" s="176"/>
      <c r="AL119" s="176"/>
      <c r="AM119" s="176"/>
      <c r="AN119" s="176"/>
      <c r="AO119" s="176"/>
      <c r="AP119" s="176"/>
      <c r="AQ119" s="176"/>
      <c r="AR119" s="176"/>
      <c r="AS119" s="176"/>
      <c r="AT119" s="176"/>
      <c r="AU119" s="176"/>
      <c r="AV119" s="176"/>
      <c r="AW119" s="176"/>
      <c r="AX119" s="176"/>
      <c r="AY119" s="176"/>
      <c r="AZ119" s="176"/>
      <c r="BA119" s="176"/>
      <c r="BB119" s="176"/>
      <c r="BC119" s="176"/>
      <c r="BD119" s="176"/>
      <c r="BE119" s="176"/>
      <c r="BF119" s="176"/>
      <c r="BG119" s="176"/>
      <c r="BH119" s="176"/>
    </row>
    <row r="120" spans="1:60" outlineLevel="1" x14ac:dyDescent="0.25">
      <c r="A120" s="167">
        <v>61</v>
      </c>
      <c r="B120" s="168" t="s">
        <v>261</v>
      </c>
      <c r="C120" s="169" t="s">
        <v>262</v>
      </c>
      <c r="D120" s="170" t="s">
        <v>216</v>
      </c>
      <c r="E120" s="171">
        <v>4</v>
      </c>
      <c r="F120" s="172">
        <f t="shared" si="24"/>
        <v>0</v>
      </c>
      <c r="G120" s="173">
        <f t="shared" si="17"/>
        <v>0</v>
      </c>
      <c r="H120" s="142"/>
      <c r="I120" s="173">
        <f t="shared" si="18"/>
        <v>0</v>
      </c>
      <c r="J120" s="142"/>
      <c r="K120" s="173">
        <f t="shared" si="19"/>
        <v>0</v>
      </c>
      <c r="L120" s="173">
        <v>21</v>
      </c>
      <c r="M120" s="173">
        <f t="shared" si="20"/>
        <v>0</v>
      </c>
      <c r="N120" s="174">
        <v>0</v>
      </c>
      <c r="O120" s="174">
        <f t="shared" si="21"/>
        <v>0</v>
      </c>
      <c r="P120" s="174">
        <v>0</v>
      </c>
      <c r="Q120" s="174">
        <f t="shared" si="22"/>
        <v>0</v>
      </c>
      <c r="R120" s="174"/>
      <c r="S120" s="174"/>
      <c r="T120" s="175">
        <v>0</v>
      </c>
      <c r="U120" s="174">
        <f t="shared" si="23"/>
        <v>0</v>
      </c>
      <c r="V120" s="176"/>
      <c r="W120" s="176"/>
      <c r="X120" s="176"/>
      <c r="Y120" s="176"/>
      <c r="Z120" s="176"/>
      <c r="AA120" s="176"/>
      <c r="AB120" s="176"/>
      <c r="AC120" s="176"/>
      <c r="AD120" s="176"/>
      <c r="AE120" s="176" t="s">
        <v>119</v>
      </c>
      <c r="AF120" s="176"/>
      <c r="AG120" s="176"/>
      <c r="AH120" s="176"/>
      <c r="AI120" s="176"/>
      <c r="AJ120" s="176"/>
      <c r="AK120" s="176"/>
      <c r="AL120" s="176"/>
      <c r="AM120" s="176"/>
      <c r="AN120" s="176"/>
      <c r="AO120" s="176"/>
      <c r="AP120" s="176"/>
      <c r="AQ120" s="176"/>
      <c r="AR120" s="176"/>
      <c r="AS120" s="176"/>
      <c r="AT120" s="176"/>
      <c r="AU120" s="176"/>
      <c r="AV120" s="176"/>
      <c r="AW120" s="176"/>
      <c r="AX120" s="176"/>
      <c r="AY120" s="176"/>
      <c r="AZ120" s="176"/>
      <c r="BA120" s="176"/>
      <c r="BB120" s="176"/>
      <c r="BC120" s="176"/>
      <c r="BD120" s="176"/>
      <c r="BE120" s="176"/>
      <c r="BF120" s="176"/>
      <c r="BG120" s="176"/>
      <c r="BH120" s="176"/>
    </row>
    <row r="121" spans="1:60" outlineLevel="1" x14ac:dyDescent="0.25">
      <c r="A121" s="167">
        <v>62</v>
      </c>
      <c r="B121" s="168" t="s">
        <v>263</v>
      </c>
      <c r="C121" s="169" t="s">
        <v>264</v>
      </c>
      <c r="D121" s="170" t="s">
        <v>216</v>
      </c>
      <c r="E121" s="171">
        <v>6</v>
      </c>
      <c r="F121" s="172">
        <f t="shared" si="24"/>
        <v>0</v>
      </c>
      <c r="G121" s="173">
        <f t="shared" si="17"/>
        <v>0</v>
      </c>
      <c r="H121" s="142"/>
      <c r="I121" s="173">
        <f t="shared" si="18"/>
        <v>0</v>
      </c>
      <c r="J121" s="142"/>
      <c r="K121" s="173">
        <f t="shared" si="19"/>
        <v>0</v>
      </c>
      <c r="L121" s="173">
        <v>21</v>
      </c>
      <c r="M121" s="173">
        <f t="shared" si="20"/>
        <v>0</v>
      </c>
      <c r="N121" s="174">
        <v>0</v>
      </c>
      <c r="O121" s="174">
        <f t="shared" si="21"/>
        <v>0</v>
      </c>
      <c r="P121" s="174">
        <v>0</v>
      </c>
      <c r="Q121" s="174">
        <f t="shared" si="22"/>
        <v>0</v>
      </c>
      <c r="R121" s="174"/>
      <c r="S121" s="174"/>
      <c r="T121" s="175">
        <v>0</v>
      </c>
      <c r="U121" s="174">
        <f t="shared" si="23"/>
        <v>0</v>
      </c>
      <c r="V121" s="176"/>
      <c r="W121" s="176"/>
      <c r="X121" s="176"/>
      <c r="Y121" s="176"/>
      <c r="Z121" s="176"/>
      <c r="AA121" s="176"/>
      <c r="AB121" s="176"/>
      <c r="AC121" s="176"/>
      <c r="AD121" s="176"/>
      <c r="AE121" s="176" t="s">
        <v>119</v>
      </c>
      <c r="AF121" s="176"/>
      <c r="AG121" s="176"/>
      <c r="AH121" s="176"/>
      <c r="AI121" s="176"/>
      <c r="AJ121" s="176"/>
      <c r="AK121" s="176"/>
      <c r="AL121" s="176"/>
      <c r="AM121" s="176"/>
      <c r="AN121" s="176"/>
      <c r="AO121" s="176"/>
      <c r="AP121" s="176"/>
      <c r="AQ121" s="176"/>
      <c r="AR121" s="176"/>
      <c r="AS121" s="176"/>
      <c r="AT121" s="176"/>
      <c r="AU121" s="176"/>
      <c r="AV121" s="176"/>
      <c r="AW121" s="176"/>
      <c r="AX121" s="176"/>
      <c r="AY121" s="176"/>
      <c r="AZ121" s="176"/>
      <c r="BA121" s="176"/>
      <c r="BB121" s="176"/>
      <c r="BC121" s="176"/>
      <c r="BD121" s="176"/>
      <c r="BE121" s="176"/>
      <c r="BF121" s="176"/>
      <c r="BG121" s="176"/>
      <c r="BH121" s="176"/>
    </row>
    <row r="122" spans="1:60" outlineLevel="1" x14ac:dyDescent="0.25">
      <c r="A122" s="167">
        <v>63</v>
      </c>
      <c r="B122" s="168" t="s">
        <v>265</v>
      </c>
      <c r="C122" s="169" t="s">
        <v>266</v>
      </c>
      <c r="D122" s="170" t="s">
        <v>216</v>
      </c>
      <c r="E122" s="171">
        <v>4</v>
      </c>
      <c r="F122" s="172">
        <f t="shared" si="24"/>
        <v>0</v>
      </c>
      <c r="G122" s="173">
        <f t="shared" si="17"/>
        <v>0</v>
      </c>
      <c r="H122" s="142"/>
      <c r="I122" s="173">
        <f t="shared" si="18"/>
        <v>0</v>
      </c>
      <c r="J122" s="142"/>
      <c r="K122" s="173">
        <f t="shared" si="19"/>
        <v>0</v>
      </c>
      <c r="L122" s="173">
        <v>21</v>
      </c>
      <c r="M122" s="173">
        <f t="shared" si="20"/>
        <v>0</v>
      </c>
      <c r="N122" s="174">
        <v>0</v>
      </c>
      <c r="O122" s="174">
        <f t="shared" si="21"/>
        <v>0</v>
      </c>
      <c r="P122" s="174">
        <v>0</v>
      </c>
      <c r="Q122" s="174">
        <f t="shared" si="22"/>
        <v>0</v>
      </c>
      <c r="R122" s="174"/>
      <c r="S122" s="174"/>
      <c r="T122" s="175">
        <v>0</v>
      </c>
      <c r="U122" s="174">
        <f t="shared" si="23"/>
        <v>0</v>
      </c>
      <c r="V122" s="176"/>
      <c r="W122" s="176"/>
      <c r="X122" s="176"/>
      <c r="Y122" s="176"/>
      <c r="Z122" s="176"/>
      <c r="AA122" s="176"/>
      <c r="AB122" s="176"/>
      <c r="AC122" s="176"/>
      <c r="AD122" s="176"/>
      <c r="AE122" s="176" t="s">
        <v>119</v>
      </c>
      <c r="AF122" s="176"/>
      <c r="AG122" s="176"/>
      <c r="AH122" s="176"/>
      <c r="AI122" s="176"/>
      <c r="AJ122" s="176"/>
      <c r="AK122" s="176"/>
      <c r="AL122" s="176"/>
      <c r="AM122" s="176"/>
      <c r="AN122" s="176"/>
      <c r="AO122" s="176"/>
      <c r="AP122" s="176"/>
      <c r="AQ122" s="176"/>
      <c r="AR122" s="176"/>
      <c r="AS122" s="176"/>
      <c r="AT122" s="176"/>
      <c r="AU122" s="176"/>
      <c r="AV122" s="176"/>
      <c r="AW122" s="176"/>
      <c r="AX122" s="176"/>
      <c r="AY122" s="176"/>
      <c r="AZ122" s="176"/>
      <c r="BA122" s="176"/>
      <c r="BB122" s="176"/>
      <c r="BC122" s="176"/>
      <c r="BD122" s="176"/>
      <c r="BE122" s="176"/>
      <c r="BF122" s="176"/>
      <c r="BG122" s="176"/>
      <c r="BH122" s="176"/>
    </row>
    <row r="123" spans="1:60" outlineLevel="1" x14ac:dyDescent="0.25">
      <c r="A123" s="167">
        <v>64</v>
      </c>
      <c r="B123" s="168" t="s">
        <v>267</v>
      </c>
      <c r="C123" s="169" t="s">
        <v>268</v>
      </c>
      <c r="D123" s="170" t="s">
        <v>216</v>
      </c>
      <c r="E123" s="171">
        <v>2</v>
      </c>
      <c r="F123" s="172">
        <f t="shared" si="24"/>
        <v>0</v>
      </c>
      <c r="G123" s="173">
        <f t="shared" si="17"/>
        <v>0</v>
      </c>
      <c r="H123" s="142"/>
      <c r="I123" s="173">
        <f t="shared" si="18"/>
        <v>0</v>
      </c>
      <c r="J123" s="142"/>
      <c r="K123" s="173">
        <f t="shared" si="19"/>
        <v>0</v>
      </c>
      <c r="L123" s="173">
        <v>21</v>
      </c>
      <c r="M123" s="173">
        <f t="shared" si="20"/>
        <v>0</v>
      </c>
      <c r="N123" s="174">
        <v>0</v>
      </c>
      <c r="O123" s="174">
        <f t="shared" si="21"/>
        <v>0</v>
      </c>
      <c r="P123" s="174">
        <v>0</v>
      </c>
      <c r="Q123" s="174">
        <f t="shared" si="22"/>
        <v>0</v>
      </c>
      <c r="R123" s="174"/>
      <c r="S123" s="174"/>
      <c r="T123" s="175">
        <v>0</v>
      </c>
      <c r="U123" s="174">
        <f t="shared" si="23"/>
        <v>0</v>
      </c>
      <c r="V123" s="176"/>
      <c r="W123" s="176"/>
      <c r="X123" s="176"/>
      <c r="Y123" s="176"/>
      <c r="Z123" s="176"/>
      <c r="AA123" s="176"/>
      <c r="AB123" s="176"/>
      <c r="AC123" s="176"/>
      <c r="AD123" s="176"/>
      <c r="AE123" s="176" t="s">
        <v>119</v>
      </c>
      <c r="AF123" s="176"/>
      <c r="AG123" s="176"/>
      <c r="AH123" s="176"/>
      <c r="AI123" s="176"/>
      <c r="AJ123" s="176"/>
      <c r="AK123" s="176"/>
      <c r="AL123" s="176"/>
      <c r="AM123" s="176"/>
      <c r="AN123" s="176"/>
      <c r="AO123" s="176"/>
      <c r="AP123" s="176"/>
      <c r="AQ123" s="176"/>
      <c r="AR123" s="176"/>
      <c r="AS123" s="176"/>
      <c r="AT123" s="176"/>
      <c r="AU123" s="176"/>
      <c r="AV123" s="176"/>
      <c r="AW123" s="176"/>
      <c r="AX123" s="176"/>
      <c r="AY123" s="176"/>
      <c r="AZ123" s="176"/>
      <c r="BA123" s="176"/>
      <c r="BB123" s="176"/>
      <c r="BC123" s="176"/>
      <c r="BD123" s="176"/>
      <c r="BE123" s="176"/>
      <c r="BF123" s="176"/>
      <c r="BG123" s="176"/>
      <c r="BH123" s="176"/>
    </row>
    <row r="124" spans="1:60" outlineLevel="1" x14ac:dyDescent="0.25">
      <c r="A124" s="167">
        <v>65</v>
      </c>
      <c r="B124" s="168" t="s">
        <v>269</v>
      </c>
      <c r="C124" s="169" t="s">
        <v>270</v>
      </c>
      <c r="D124" s="170" t="s">
        <v>216</v>
      </c>
      <c r="E124" s="171">
        <v>47</v>
      </c>
      <c r="F124" s="172">
        <f t="shared" si="24"/>
        <v>0</v>
      </c>
      <c r="G124" s="173">
        <f t="shared" si="17"/>
        <v>0</v>
      </c>
      <c r="H124" s="142"/>
      <c r="I124" s="173">
        <f t="shared" si="18"/>
        <v>0</v>
      </c>
      <c r="J124" s="142"/>
      <c r="K124" s="173">
        <f t="shared" si="19"/>
        <v>0</v>
      </c>
      <c r="L124" s="173">
        <v>21</v>
      </c>
      <c r="M124" s="173">
        <f t="shared" si="20"/>
        <v>0</v>
      </c>
      <c r="N124" s="174">
        <v>0</v>
      </c>
      <c r="O124" s="174">
        <f t="shared" si="21"/>
        <v>0</v>
      </c>
      <c r="P124" s="174">
        <v>0</v>
      </c>
      <c r="Q124" s="174">
        <f t="shared" si="22"/>
        <v>0</v>
      </c>
      <c r="R124" s="174"/>
      <c r="S124" s="174"/>
      <c r="T124" s="175">
        <v>0</v>
      </c>
      <c r="U124" s="174">
        <f t="shared" si="23"/>
        <v>0</v>
      </c>
      <c r="V124" s="176"/>
      <c r="W124" s="176"/>
      <c r="X124" s="176"/>
      <c r="Y124" s="176"/>
      <c r="Z124" s="176"/>
      <c r="AA124" s="176"/>
      <c r="AB124" s="176"/>
      <c r="AC124" s="176"/>
      <c r="AD124" s="176"/>
      <c r="AE124" s="176" t="s">
        <v>119</v>
      </c>
      <c r="AF124" s="176"/>
      <c r="AG124" s="176"/>
      <c r="AH124" s="176"/>
      <c r="AI124" s="176"/>
      <c r="AJ124" s="176"/>
      <c r="AK124" s="176"/>
      <c r="AL124" s="176"/>
      <c r="AM124" s="176"/>
      <c r="AN124" s="176"/>
      <c r="AO124" s="176"/>
      <c r="AP124" s="176"/>
      <c r="AQ124" s="176"/>
      <c r="AR124" s="176"/>
      <c r="AS124" s="176"/>
      <c r="AT124" s="176"/>
      <c r="AU124" s="176"/>
      <c r="AV124" s="176"/>
      <c r="AW124" s="176"/>
      <c r="AX124" s="176"/>
      <c r="AY124" s="176"/>
      <c r="AZ124" s="176"/>
      <c r="BA124" s="176"/>
      <c r="BB124" s="176"/>
      <c r="BC124" s="176"/>
      <c r="BD124" s="176"/>
      <c r="BE124" s="176"/>
      <c r="BF124" s="176"/>
      <c r="BG124" s="176"/>
      <c r="BH124" s="176"/>
    </row>
    <row r="125" spans="1:60" outlineLevel="1" x14ac:dyDescent="0.25">
      <c r="A125" s="167">
        <v>66</v>
      </c>
      <c r="B125" s="168" t="s">
        <v>271</v>
      </c>
      <c r="C125" s="169" t="s">
        <v>272</v>
      </c>
      <c r="D125" s="170" t="s">
        <v>140</v>
      </c>
      <c r="E125" s="171">
        <v>2</v>
      </c>
      <c r="F125" s="172">
        <f t="shared" si="24"/>
        <v>0</v>
      </c>
      <c r="G125" s="173">
        <f t="shared" si="17"/>
        <v>0</v>
      </c>
      <c r="H125" s="142"/>
      <c r="I125" s="173">
        <f t="shared" si="18"/>
        <v>0</v>
      </c>
      <c r="J125" s="142"/>
      <c r="K125" s="173">
        <f t="shared" si="19"/>
        <v>0</v>
      </c>
      <c r="L125" s="173">
        <v>21</v>
      </c>
      <c r="M125" s="173">
        <f t="shared" si="20"/>
        <v>0</v>
      </c>
      <c r="N125" s="174">
        <v>0</v>
      </c>
      <c r="O125" s="174">
        <f t="shared" si="21"/>
        <v>0</v>
      </c>
      <c r="P125" s="174">
        <v>0</v>
      </c>
      <c r="Q125" s="174">
        <f t="shared" si="22"/>
        <v>0</v>
      </c>
      <c r="R125" s="174"/>
      <c r="S125" s="174"/>
      <c r="T125" s="175">
        <v>0</v>
      </c>
      <c r="U125" s="174">
        <f t="shared" si="23"/>
        <v>0</v>
      </c>
      <c r="V125" s="176"/>
      <c r="W125" s="176"/>
      <c r="X125" s="176"/>
      <c r="Y125" s="176"/>
      <c r="Z125" s="176"/>
      <c r="AA125" s="176"/>
      <c r="AB125" s="176"/>
      <c r="AC125" s="176"/>
      <c r="AD125" s="176"/>
      <c r="AE125" s="176" t="s">
        <v>119</v>
      </c>
      <c r="AF125" s="176"/>
      <c r="AG125" s="176"/>
      <c r="AH125" s="176"/>
      <c r="AI125" s="176"/>
      <c r="AJ125" s="176"/>
      <c r="AK125" s="176"/>
      <c r="AL125" s="176"/>
      <c r="AM125" s="176"/>
      <c r="AN125" s="176"/>
      <c r="AO125" s="176"/>
      <c r="AP125" s="176"/>
      <c r="AQ125" s="176"/>
      <c r="AR125" s="176"/>
      <c r="AS125" s="176"/>
      <c r="AT125" s="176"/>
      <c r="AU125" s="176"/>
      <c r="AV125" s="176"/>
      <c r="AW125" s="176"/>
      <c r="AX125" s="176"/>
      <c r="AY125" s="176"/>
      <c r="AZ125" s="176"/>
      <c r="BA125" s="176"/>
      <c r="BB125" s="176"/>
      <c r="BC125" s="176"/>
      <c r="BD125" s="176"/>
      <c r="BE125" s="176"/>
      <c r="BF125" s="176"/>
      <c r="BG125" s="176"/>
      <c r="BH125" s="176"/>
    </row>
    <row r="126" spans="1:60" outlineLevel="1" x14ac:dyDescent="0.25">
      <c r="A126" s="167">
        <v>67</v>
      </c>
      <c r="B126" s="168" t="s">
        <v>273</v>
      </c>
      <c r="C126" s="169" t="s">
        <v>274</v>
      </c>
      <c r="D126" s="170" t="s">
        <v>216</v>
      </c>
      <c r="E126" s="171">
        <v>2</v>
      </c>
      <c r="F126" s="172">
        <f t="shared" si="24"/>
        <v>0</v>
      </c>
      <c r="G126" s="173">
        <f t="shared" si="17"/>
        <v>0</v>
      </c>
      <c r="H126" s="142"/>
      <c r="I126" s="173">
        <f t="shared" si="18"/>
        <v>0</v>
      </c>
      <c r="J126" s="142"/>
      <c r="K126" s="173">
        <f t="shared" si="19"/>
        <v>0</v>
      </c>
      <c r="L126" s="173">
        <v>21</v>
      </c>
      <c r="M126" s="173">
        <f t="shared" si="20"/>
        <v>0</v>
      </c>
      <c r="N126" s="174">
        <v>0</v>
      </c>
      <c r="O126" s="174">
        <f t="shared" si="21"/>
        <v>0</v>
      </c>
      <c r="P126" s="174">
        <v>0</v>
      </c>
      <c r="Q126" s="174">
        <f t="shared" si="22"/>
        <v>0</v>
      </c>
      <c r="R126" s="174"/>
      <c r="S126" s="174"/>
      <c r="T126" s="175">
        <v>0</v>
      </c>
      <c r="U126" s="174">
        <f t="shared" si="23"/>
        <v>0</v>
      </c>
      <c r="V126" s="176"/>
      <c r="W126" s="176"/>
      <c r="X126" s="176"/>
      <c r="Y126" s="176"/>
      <c r="Z126" s="176"/>
      <c r="AA126" s="176"/>
      <c r="AB126" s="176"/>
      <c r="AC126" s="176"/>
      <c r="AD126" s="176"/>
      <c r="AE126" s="176" t="s">
        <v>119</v>
      </c>
      <c r="AF126" s="176"/>
      <c r="AG126" s="176"/>
      <c r="AH126" s="176"/>
      <c r="AI126" s="176"/>
      <c r="AJ126" s="176"/>
      <c r="AK126" s="176"/>
      <c r="AL126" s="176"/>
      <c r="AM126" s="176"/>
      <c r="AN126" s="176"/>
      <c r="AO126" s="176"/>
      <c r="AP126" s="176"/>
      <c r="AQ126" s="176"/>
      <c r="AR126" s="176"/>
      <c r="AS126" s="176"/>
      <c r="AT126" s="176"/>
      <c r="AU126" s="176"/>
      <c r="AV126" s="176"/>
      <c r="AW126" s="176"/>
      <c r="AX126" s="176"/>
      <c r="AY126" s="176"/>
      <c r="AZ126" s="176"/>
      <c r="BA126" s="176"/>
      <c r="BB126" s="176"/>
      <c r="BC126" s="176"/>
      <c r="BD126" s="176"/>
      <c r="BE126" s="176"/>
      <c r="BF126" s="176"/>
      <c r="BG126" s="176"/>
      <c r="BH126" s="176"/>
    </row>
    <row r="127" spans="1:60" outlineLevel="1" x14ac:dyDescent="0.25">
      <c r="A127" s="167">
        <v>68</v>
      </c>
      <c r="B127" s="168" t="s">
        <v>275</v>
      </c>
      <c r="C127" s="169" t="s">
        <v>276</v>
      </c>
      <c r="D127" s="170" t="s">
        <v>216</v>
      </c>
      <c r="E127" s="171">
        <v>48</v>
      </c>
      <c r="F127" s="172">
        <f t="shared" si="24"/>
        <v>0</v>
      </c>
      <c r="G127" s="173">
        <f t="shared" si="17"/>
        <v>0</v>
      </c>
      <c r="H127" s="142"/>
      <c r="I127" s="173">
        <f t="shared" si="18"/>
        <v>0</v>
      </c>
      <c r="J127" s="142"/>
      <c r="K127" s="173">
        <f t="shared" si="19"/>
        <v>0</v>
      </c>
      <c r="L127" s="173">
        <v>21</v>
      </c>
      <c r="M127" s="173">
        <f t="shared" si="20"/>
        <v>0</v>
      </c>
      <c r="N127" s="174">
        <v>0</v>
      </c>
      <c r="O127" s="174">
        <f t="shared" si="21"/>
        <v>0</v>
      </c>
      <c r="P127" s="174">
        <v>0</v>
      </c>
      <c r="Q127" s="174">
        <f t="shared" si="22"/>
        <v>0</v>
      </c>
      <c r="R127" s="174"/>
      <c r="S127" s="174"/>
      <c r="T127" s="175">
        <v>0</v>
      </c>
      <c r="U127" s="174">
        <f t="shared" si="23"/>
        <v>0</v>
      </c>
      <c r="V127" s="176"/>
      <c r="W127" s="176"/>
      <c r="X127" s="176"/>
      <c r="Y127" s="176"/>
      <c r="Z127" s="176"/>
      <c r="AA127" s="176"/>
      <c r="AB127" s="176"/>
      <c r="AC127" s="176"/>
      <c r="AD127" s="176"/>
      <c r="AE127" s="176" t="s">
        <v>119</v>
      </c>
      <c r="AF127" s="176"/>
      <c r="AG127" s="176"/>
      <c r="AH127" s="176"/>
      <c r="AI127" s="176"/>
      <c r="AJ127" s="176"/>
      <c r="AK127" s="176"/>
      <c r="AL127" s="176"/>
      <c r="AM127" s="176"/>
      <c r="AN127" s="176"/>
      <c r="AO127" s="176"/>
      <c r="AP127" s="176"/>
      <c r="AQ127" s="176"/>
      <c r="AR127" s="176"/>
      <c r="AS127" s="176"/>
      <c r="AT127" s="176"/>
      <c r="AU127" s="176"/>
      <c r="AV127" s="176"/>
      <c r="AW127" s="176"/>
      <c r="AX127" s="176"/>
      <c r="AY127" s="176"/>
      <c r="AZ127" s="176"/>
      <c r="BA127" s="176"/>
      <c r="BB127" s="176"/>
      <c r="BC127" s="176"/>
      <c r="BD127" s="176"/>
      <c r="BE127" s="176"/>
      <c r="BF127" s="176"/>
      <c r="BG127" s="176"/>
      <c r="BH127" s="176"/>
    </row>
    <row r="128" spans="1:60" outlineLevel="1" x14ac:dyDescent="0.25">
      <c r="A128" s="167">
        <v>69</v>
      </c>
      <c r="B128" s="168" t="s">
        <v>277</v>
      </c>
      <c r="C128" s="169" t="s">
        <v>278</v>
      </c>
      <c r="D128" s="170" t="s">
        <v>184</v>
      </c>
      <c r="E128" s="171">
        <v>20</v>
      </c>
      <c r="F128" s="172">
        <f t="shared" si="24"/>
        <v>0</v>
      </c>
      <c r="G128" s="173">
        <f t="shared" si="17"/>
        <v>0</v>
      </c>
      <c r="H128" s="142"/>
      <c r="I128" s="173">
        <f t="shared" si="18"/>
        <v>0</v>
      </c>
      <c r="J128" s="142"/>
      <c r="K128" s="173">
        <f t="shared" si="19"/>
        <v>0</v>
      </c>
      <c r="L128" s="173">
        <v>21</v>
      </c>
      <c r="M128" s="173">
        <f t="shared" si="20"/>
        <v>0</v>
      </c>
      <c r="N128" s="174">
        <v>0</v>
      </c>
      <c r="O128" s="174">
        <f t="shared" si="21"/>
        <v>0</v>
      </c>
      <c r="P128" s="174">
        <v>0</v>
      </c>
      <c r="Q128" s="174">
        <f t="shared" si="22"/>
        <v>0</v>
      </c>
      <c r="R128" s="174"/>
      <c r="S128" s="174"/>
      <c r="T128" s="175">
        <v>0</v>
      </c>
      <c r="U128" s="174">
        <f t="shared" si="23"/>
        <v>0</v>
      </c>
      <c r="V128" s="176"/>
      <c r="W128" s="176"/>
      <c r="X128" s="176"/>
      <c r="Y128" s="176"/>
      <c r="Z128" s="176"/>
      <c r="AA128" s="176"/>
      <c r="AB128" s="176"/>
      <c r="AC128" s="176"/>
      <c r="AD128" s="176"/>
      <c r="AE128" s="176" t="s">
        <v>119</v>
      </c>
      <c r="AF128" s="176"/>
      <c r="AG128" s="176"/>
      <c r="AH128" s="176"/>
      <c r="AI128" s="176"/>
      <c r="AJ128" s="176"/>
      <c r="AK128" s="176"/>
      <c r="AL128" s="176"/>
      <c r="AM128" s="176"/>
      <c r="AN128" s="176"/>
      <c r="AO128" s="176"/>
      <c r="AP128" s="176"/>
      <c r="AQ128" s="176"/>
      <c r="AR128" s="176"/>
      <c r="AS128" s="176"/>
      <c r="AT128" s="176"/>
      <c r="AU128" s="176"/>
      <c r="AV128" s="176"/>
      <c r="AW128" s="176"/>
      <c r="AX128" s="176"/>
      <c r="AY128" s="176"/>
      <c r="AZ128" s="176"/>
      <c r="BA128" s="176"/>
      <c r="BB128" s="176"/>
      <c r="BC128" s="176"/>
      <c r="BD128" s="176"/>
      <c r="BE128" s="176"/>
      <c r="BF128" s="176"/>
      <c r="BG128" s="176"/>
      <c r="BH128" s="176"/>
    </row>
    <row r="129" spans="1:60" ht="20.399999999999999" outlineLevel="1" x14ac:dyDescent="0.25">
      <c r="A129" s="167">
        <v>70</v>
      </c>
      <c r="B129" s="168" t="s">
        <v>279</v>
      </c>
      <c r="C129" s="169" t="s">
        <v>280</v>
      </c>
      <c r="D129" s="170" t="s">
        <v>140</v>
      </c>
      <c r="E129" s="171">
        <v>2</v>
      </c>
      <c r="F129" s="172">
        <f t="shared" si="24"/>
        <v>0</v>
      </c>
      <c r="G129" s="173">
        <f t="shared" si="17"/>
        <v>0</v>
      </c>
      <c r="H129" s="142"/>
      <c r="I129" s="173">
        <f t="shared" si="18"/>
        <v>0</v>
      </c>
      <c r="J129" s="142"/>
      <c r="K129" s="173">
        <f t="shared" si="19"/>
        <v>0</v>
      </c>
      <c r="L129" s="173">
        <v>21</v>
      </c>
      <c r="M129" s="173">
        <f t="shared" si="20"/>
        <v>0</v>
      </c>
      <c r="N129" s="174">
        <v>0</v>
      </c>
      <c r="O129" s="174">
        <f t="shared" si="21"/>
        <v>0</v>
      </c>
      <c r="P129" s="174">
        <v>0</v>
      </c>
      <c r="Q129" s="174">
        <f t="shared" si="22"/>
        <v>0</v>
      </c>
      <c r="R129" s="174"/>
      <c r="S129" s="174"/>
      <c r="T129" s="175">
        <v>0</v>
      </c>
      <c r="U129" s="174">
        <f t="shared" si="23"/>
        <v>0</v>
      </c>
      <c r="V129" s="176"/>
      <c r="W129" s="176"/>
      <c r="X129" s="176"/>
      <c r="Y129" s="176"/>
      <c r="Z129" s="176"/>
      <c r="AA129" s="176"/>
      <c r="AB129" s="176"/>
      <c r="AC129" s="176"/>
      <c r="AD129" s="176"/>
      <c r="AE129" s="176" t="s">
        <v>119</v>
      </c>
      <c r="AF129" s="176"/>
      <c r="AG129" s="176"/>
      <c r="AH129" s="176"/>
      <c r="AI129" s="176"/>
      <c r="AJ129" s="176"/>
      <c r="AK129" s="176"/>
      <c r="AL129" s="176"/>
      <c r="AM129" s="176"/>
      <c r="AN129" s="176"/>
      <c r="AO129" s="176"/>
      <c r="AP129" s="176"/>
      <c r="AQ129" s="176"/>
      <c r="AR129" s="176"/>
      <c r="AS129" s="176"/>
      <c r="AT129" s="176"/>
      <c r="AU129" s="176"/>
      <c r="AV129" s="176"/>
      <c r="AW129" s="176"/>
      <c r="AX129" s="176"/>
      <c r="AY129" s="176"/>
      <c r="AZ129" s="176"/>
      <c r="BA129" s="176"/>
      <c r="BB129" s="176"/>
      <c r="BC129" s="176"/>
      <c r="BD129" s="176"/>
      <c r="BE129" s="176"/>
      <c r="BF129" s="176"/>
      <c r="BG129" s="176"/>
      <c r="BH129" s="176"/>
    </row>
    <row r="130" spans="1:60" outlineLevel="1" x14ac:dyDescent="0.25">
      <c r="A130" s="167">
        <v>71</v>
      </c>
      <c r="B130" s="168" t="s">
        <v>281</v>
      </c>
      <c r="C130" s="169" t="s">
        <v>282</v>
      </c>
      <c r="D130" s="170" t="s">
        <v>140</v>
      </c>
      <c r="E130" s="171">
        <v>1</v>
      </c>
      <c r="F130" s="172">
        <f t="shared" si="24"/>
        <v>0</v>
      </c>
      <c r="G130" s="173">
        <f t="shared" si="17"/>
        <v>0</v>
      </c>
      <c r="H130" s="142"/>
      <c r="I130" s="173">
        <f t="shared" si="18"/>
        <v>0</v>
      </c>
      <c r="J130" s="142"/>
      <c r="K130" s="173">
        <f t="shared" si="19"/>
        <v>0</v>
      </c>
      <c r="L130" s="173">
        <v>21</v>
      </c>
      <c r="M130" s="173">
        <f t="shared" si="20"/>
        <v>0</v>
      </c>
      <c r="N130" s="174">
        <v>0</v>
      </c>
      <c r="O130" s="174">
        <f t="shared" si="21"/>
        <v>0</v>
      </c>
      <c r="P130" s="174">
        <v>0</v>
      </c>
      <c r="Q130" s="174">
        <f t="shared" si="22"/>
        <v>0</v>
      </c>
      <c r="R130" s="174"/>
      <c r="S130" s="174"/>
      <c r="T130" s="175">
        <v>0</v>
      </c>
      <c r="U130" s="174">
        <f t="shared" si="23"/>
        <v>0</v>
      </c>
      <c r="V130" s="176"/>
      <c r="W130" s="176"/>
      <c r="X130" s="176"/>
      <c r="Y130" s="176"/>
      <c r="Z130" s="176"/>
      <c r="AA130" s="176"/>
      <c r="AB130" s="176"/>
      <c r="AC130" s="176"/>
      <c r="AD130" s="176"/>
      <c r="AE130" s="176" t="s">
        <v>119</v>
      </c>
      <c r="AF130" s="176"/>
      <c r="AG130" s="176"/>
      <c r="AH130" s="176"/>
      <c r="AI130" s="176"/>
      <c r="AJ130" s="176"/>
      <c r="AK130" s="176"/>
      <c r="AL130" s="176"/>
      <c r="AM130" s="176"/>
      <c r="AN130" s="176"/>
      <c r="AO130" s="176"/>
      <c r="AP130" s="176"/>
      <c r="AQ130" s="176"/>
      <c r="AR130" s="176"/>
      <c r="AS130" s="176"/>
      <c r="AT130" s="176"/>
      <c r="AU130" s="176"/>
      <c r="AV130" s="176"/>
      <c r="AW130" s="176"/>
      <c r="AX130" s="176"/>
      <c r="AY130" s="176"/>
      <c r="AZ130" s="176"/>
      <c r="BA130" s="176"/>
      <c r="BB130" s="176"/>
      <c r="BC130" s="176"/>
      <c r="BD130" s="176"/>
      <c r="BE130" s="176"/>
      <c r="BF130" s="176"/>
      <c r="BG130" s="176"/>
      <c r="BH130" s="176"/>
    </row>
    <row r="131" spans="1:60" outlineLevel="1" x14ac:dyDescent="0.25">
      <c r="A131" s="167">
        <v>72</v>
      </c>
      <c r="B131" s="168" t="s">
        <v>283</v>
      </c>
      <c r="C131" s="169" t="s">
        <v>284</v>
      </c>
      <c r="D131" s="170" t="s">
        <v>285</v>
      </c>
      <c r="E131" s="171">
        <v>22</v>
      </c>
      <c r="F131" s="172">
        <f t="shared" si="24"/>
        <v>0</v>
      </c>
      <c r="G131" s="173">
        <f t="shared" si="17"/>
        <v>0</v>
      </c>
      <c r="H131" s="142"/>
      <c r="I131" s="173">
        <f t="shared" si="18"/>
        <v>0</v>
      </c>
      <c r="J131" s="142"/>
      <c r="K131" s="173">
        <f t="shared" si="19"/>
        <v>0</v>
      </c>
      <c r="L131" s="173">
        <v>21</v>
      </c>
      <c r="M131" s="173">
        <f t="shared" si="20"/>
        <v>0</v>
      </c>
      <c r="N131" s="174">
        <v>0</v>
      </c>
      <c r="O131" s="174">
        <f t="shared" si="21"/>
        <v>0</v>
      </c>
      <c r="P131" s="174">
        <v>0</v>
      </c>
      <c r="Q131" s="174">
        <f t="shared" si="22"/>
        <v>0</v>
      </c>
      <c r="R131" s="174"/>
      <c r="S131" s="174"/>
      <c r="T131" s="175">
        <v>0</v>
      </c>
      <c r="U131" s="174">
        <f t="shared" si="23"/>
        <v>0</v>
      </c>
      <c r="V131" s="176"/>
      <c r="W131" s="176"/>
      <c r="X131" s="176"/>
      <c r="Y131" s="176"/>
      <c r="Z131" s="176"/>
      <c r="AA131" s="176"/>
      <c r="AB131" s="176"/>
      <c r="AC131" s="176"/>
      <c r="AD131" s="176"/>
      <c r="AE131" s="176" t="s">
        <v>119</v>
      </c>
      <c r="AF131" s="176"/>
      <c r="AG131" s="176"/>
      <c r="AH131" s="176"/>
      <c r="AI131" s="176"/>
      <c r="AJ131" s="176"/>
      <c r="AK131" s="176"/>
      <c r="AL131" s="176"/>
      <c r="AM131" s="176"/>
      <c r="AN131" s="176"/>
      <c r="AO131" s="176"/>
      <c r="AP131" s="176"/>
      <c r="AQ131" s="176"/>
      <c r="AR131" s="176"/>
      <c r="AS131" s="176"/>
      <c r="AT131" s="176"/>
      <c r="AU131" s="176"/>
      <c r="AV131" s="176"/>
      <c r="AW131" s="176"/>
      <c r="AX131" s="176"/>
      <c r="AY131" s="176"/>
      <c r="AZ131" s="176"/>
      <c r="BA131" s="176"/>
      <c r="BB131" s="176"/>
      <c r="BC131" s="176"/>
      <c r="BD131" s="176"/>
      <c r="BE131" s="176"/>
      <c r="BF131" s="176"/>
      <c r="BG131" s="176"/>
      <c r="BH131" s="176"/>
    </row>
    <row r="132" spans="1:60" outlineLevel="1" x14ac:dyDescent="0.25">
      <c r="A132" s="167">
        <v>73</v>
      </c>
      <c r="B132" s="168" t="s">
        <v>286</v>
      </c>
      <c r="C132" s="169" t="s">
        <v>287</v>
      </c>
      <c r="D132" s="170" t="s">
        <v>113</v>
      </c>
      <c r="E132" s="171">
        <v>6</v>
      </c>
      <c r="F132" s="172">
        <f t="shared" si="24"/>
        <v>0</v>
      </c>
      <c r="G132" s="173">
        <f t="shared" si="17"/>
        <v>0</v>
      </c>
      <c r="H132" s="142"/>
      <c r="I132" s="173">
        <f t="shared" si="18"/>
        <v>0</v>
      </c>
      <c r="J132" s="142"/>
      <c r="K132" s="173">
        <f t="shared" si="19"/>
        <v>0</v>
      </c>
      <c r="L132" s="173">
        <v>21</v>
      </c>
      <c r="M132" s="173">
        <f t="shared" si="20"/>
        <v>0</v>
      </c>
      <c r="N132" s="174">
        <v>0</v>
      </c>
      <c r="O132" s="174">
        <f t="shared" si="21"/>
        <v>0</v>
      </c>
      <c r="P132" s="174">
        <v>0</v>
      </c>
      <c r="Q132" s="174">
        <f t="shared" si="22"/>
        <v>0</v>
      </c>
      <c r="R132" s="174"/>
      <c r="S132" s="174"/>
      <c r="T132" s="175">
        <v>0</v>
      </c>
      <c r="U132" s="174">
        <f t="shared" si="23"/>
        <v>0</v>
      </c>
      <c r="V132" s="176"/>
      <c r="W132" s="176"/>
      <c r="X132" s="176"/>
      <c r="Y132" s="176"/>
      <c r="Z132" s="176"/>
      <c r="AA132" s="176"/>
      <c r="AB132" s="176"/>
      <c r="AC132" s="176"/>
      <c r="AD132" s="176"/>
      <c r="AE132" s="176" t="s">
        <v>119</v>
      </c>
      <c r="AF132" s="176"/>
      <c r="AG132" s="176"/>
      <c r="AH132" s="176"/>
      <c r="AI132" s="176"/>
      <c r="AJ132" s="176"/>
      <c r="AK132" s="176"/>
      <c r="AL132" s="176"/>
      <c r="AM132" s="176"/>
      <c r="AN132" s="176"/>
      <c r="AO132" s="176"/>
      <c r="AP132" s="176"/>
      <c r="AQ132" s="176"/>
      <c r="AR132" s="176"/>
      <c r="AS132" s="176"/>
      <c r="AT132" s="176"/>
      <c r="AU132" s="176"/>
      <c r="AV132" s="176"/>
      <c r="AW132" s="176"/>
      <c r="AX132" s="176"/>
      <c r="AY132" s="176"/>
      <c r="AZ132" s="176"/>
      <c r="BA132" s="176"/>
      <c r="BB132" s="176"/>
      <c r="BC132" s="176"/>
      <c r="BD132" s="176"/>
      <c r="BE132" s="176"/>
      <c r="BF132" s="176"/>
      <c r="BG132" s="176"/>
      <c r="BH132" s="176"/>
    </row>
    <row r="133" spans="1:60" outlineLevel="1" x14ac:dyDescent="0.25">
      <c r="A133" s="167">
        <v>74</v>
      </c>
      <c r="B133" s="168" t="s">
        <v>288</v>
      </c>
      <c r="C133" s="169" t="s">
        <v>289</v>
      </c>
      <c r="D133" s="170" t="s">
        <v>285</v>
      </c>
      <c r="E133" s="171">
        <v>14</v>
      </c>
      <c r="F133" s="172">
        <f t="shared" si="24"/>
        <v>0</v>
      </c>
      <c r="G133" s="173">
        <f t="shared" si="17"/>
        <v>0</v>
      </c>
      <c r="H133" s="142"/>
      <c r="I133" s="173">
        <f t="shared" si="18"/>
        <v>0</v>
      </c>
      <c r="J133" s="142"/>
      <c r="K133" s="173">
        <f t="shared" si="19"/>
        <v>0</v>
      </c>
      <c r="L133" s="173">
        <v>21</v>
      </c>
      <c r="M133" s="173">
        <f t="shared" si="20"/>
        <v>0</v>
      </c>
      <c r="N133" s="174">
        <v>0</v>
      </c>
      <c r="O133" s="174">
        <f t="shared" si="21"/>
        <v>0</v>
      </c>
      <c r="P133" s="174">
        <v>0</v>
      </c>
      <c r="Q133" s="174">
        <f t="shared" si="22"/>
        <v>0</v>
      </c>
      <c r="R133" s="174"/>
      <c r="S133" s="174"/>
      <c r="T133" s="175">
        <v>0</v>
      </c>
      <c r="U133" s="174">
        <f t="shared" si="23"/>
        <v>0</v>
      </c>
      <c r="V133" s="176"/>
      <c r="W133" s="176"/>
      <c r="X133" s="176"/>
      <c r="Y133" s="176"/>
      <c r="Z133" s="176"/>
      <c r="AA133" s="176"/>
      <c r="AB133" s="176"/>
      <c r="AC133" s="176"/>
      <c r="AD133" s="176"/>
      <c r="AE133" s="176" t="s">
        <v>119</v>
      </c>
      <c r="AF133" s="176"/>
      <c r="AG133" s="176"/>
      <c r="AH133" s="176"/>
      <c r="AI133" s="176"/>
      <c r="AJ133" s="176"/>
      <c r="AK133" s="176"/>
      <c r="AL133" s="176"/>
      <c r="AM133" s="176"/>
      <c r="AN133" s="176"/>
      <c r="AO133" s="176"/>
      <c r="AP133" s="176"/>
      <c r="AQ133" s="176"/>
      <c r="AR133" s="176"/>
      <c r="AS133" s="176"/>
      <c r="AT133" s="176"/>
      <c r="AU133" s="176"/>
      <c r="AV133" s="176"/>
      <c r="AW133" s="176"/>
      <c r="AX133" s="176"/>
      <c r="AY133" s="176"/>
      <c r="AZ133" s="176"/>
      <c r="BA133" s="176"/>
      <c r="BB133" s="176"/>
      <c r="BC133" s="176"/>
      <c r="BD133" s="176"/>
      <c r="BE133" s="176"/>
      <c r="BF133" s="176"/>
      <c r="BG133" s="176"/>
      <c r="BH133" s="176"/>
    </row>
    <row r="134" spans="1:60" outlineLevel="1" x14ac:dyDescent="0.25">
      <c r="A134" s="167">
        <v>75</v>
      </c>
      <c r="B134" s="168" t="s">
        <v>290</v>
      </c>
      <c r="C134" s="169" t="s">
        <v>291</v>
      </c>
      <c r="D134" s="170" t="s">
        <v>136</v>
      </c>
      <c r="E134" s="171">
        <v>0.6</v>
      </c>
      <c r="F134" s="172">
        <f t="shared" si="24"/>
        <v>0</v>
      </c>
      <c r="G134" s="173">
        <f t="shared" si="17"/>
        <v>0</v>
      </c>
      <c r="H134" s="142"/>
      <c r="I134" s="173">
        <f t="shared" si="18"/>
        <v>0</v>
      </c>
      <c r="J134" s="142"/>
      <c r="K134" s="173">
        <f t="shared" si="19"/>
        <v>0</v>
      </c>
      <c r="L134" s="173">
        <v>21</v>
      </c>
      <c r="M134" s="173">
        <f t="shared" si="20"/>
        <v>0</v>
      </c>
      <c r="N134" s="174">
        <v>0</v>
      </c>
      <c r="O134" s="174">
        <f t="shared" si="21"/>
        <v>0</v>
      </c>
      <c r="P134" s="174">
        <v>0</v>
      </c>
      <c r="Q134" s="174">
        <f t="shared" si="22"/>
        <v>0</v>
      </c>
      <c r="R134" s="174"/>
      <c r="S134" s="174"/>
      <c r="T134" s="175">
        <v>0</v>
      </c>
      <c r="U134" s="174">
        <f t="shared" si="23"/>
        <v>0</v>
      </c>
      <c r="V134" s="176"/>
      <c r="W134" s="176"/>
      <c r="X134" s="176"/>
      <c r="Y134" s="176"/>
      <c r="Z134" s="176"/>
      <c r="AA134" s="176"/>
      <c r="AB134" s="176"/>
      <c r="AC134" s="176"/>
      <c r="AD134" s="176"/>
      <c r="AE134" s="176" t="s">
        <v>119</v>
      </c>
      <c r="AF134" s="176"/>
      <c r="AG134" s="176"/>
      <c r="AH134" s="176"/>
      <c r="AI134" s="176"/>
      <c r="AJ134" s="176"/>
      <c r="AK134" s="176"/>
      <c r="AL134" s="176"/>
      <c r="AM134" s="176"/>
      <c r="AN134" s="176"/>
      <c r="AO134" s="176"/>
      <c r="AP134" s="176"/>
      <c r="AQ134" s="176"/>
      <c r="AR134" s="176"/>
      <c r="AS134" s="176"/>
      <c r="AT134" s="176"/>
      <c r="AU134" s="176"/>
      <c r="AV134" s="176"/>
      <c r="AW134" s="176"/>
      <c r="AX134" s="176"/>
      <c r="AY134" s="176"/>
      <c r="AZ134" s="176"/>
      <c r="BA134" s="176"/>
      <c r="BB134" s="176"/>
      <c r="BC134" s="176"/>
      <c r="BD134" s="176"/>
      <c r="BE134" s="176"/>
      <c r="BF134" s="176"/>
      <c r="BG134" s="176"/>
      <c r="BH134" s="176"/>
    </row>
    <row r="135" spans="1:60" outlineLevel="1" x14ac:dyDescent="0.25">
      <c r="A135" s="167">
        <v>76</v>
      </c>
      <c r="B135" s="168" t="s">
        <v>292</v>
      </c>
      <c r="C135" s="169" t="s">
        <v>293</v>
      </c>
      <c r="D135" s="170" t="s">
        <v>140</v>
      </c>
      <c r="E135" s="171">
        <v>1</v>
      </c>
      <c r="F135" s="172">
        <f t="shared" si="24"/>
        <v>0</v>
      </c>
      <c r="G135" s="173">
        <f t="shared" si="17"/>
        <v>0</v>
      </c>
      <c r="H135" s="142"/>
      <c r="I135" s="173">
        <f t="shared" si="18"/>
        <v>0</v>
      </c>
      <c r="J135" s="142"/>
      <c r="K135" s="173">
        <f t="shared" si="19"/>
        <v>0</v>
      </c>
      <c r="L135" s="173">
        <v>21</v>
      </c>
      <c r="M135" s="173">
        <f t="shared" si="20"/>
        <v>0</v>
      </c>
      <c r="N135" s="174">
        <v>0</v>
      </c>
      <c r="O135" s="174">
        <f t="shared" si="21"/>
        <v>0</v>
      </c>
      <c r="P135" s="174">
        <v>0</v>
      </c>
      <c r="Q135" s="174">
        <f t="shared" si="22"/>
        <v>0</v>
      </c>
      <c r="R135" s="174"/>
      <c r="S135" s="174"/>
      <c r="T135" s="175">
        <v>0</v>
      </c>
      <c r="U135" s="174">
        <f t="shared" si="23"/>
        <v>0</v>
      </c>
      <c r="V135" s="176"/>
      <c r="W135" s="176"/>
      <c r="X135" s="176"/>
      <c r="Y135" s="176"/>
      <c r="Z135" s="176"/>
      <c r="AA135" s="176"/>
      <c r="AB135" s="176"/>
      <c r="AC135" s="176"/>
      <c r="AD135" s="176"/>
      <c r="AE135" s="176" t="s">
        <v>119</v>
      </c>
      <c r="AF135" s="176"/>
      <c r="AG135" s="176"/>
      <c r="AH135" s="176"/>
      <c r="AI135" s="176"/>
      <c r="AJ135" s="176"/>
      <c r="AK135" s="176"/>
      <c r="AL135" s="176"/>
      <c r="AM135" s="176"/>
      <c r="AN135" s="176"/>
      <c r="AO135" s="176"/>
      <c r="AP135" s="176"/>
      <c r="AQ135" s="176"/>
      <c r="AR135" s="176"/>
      <c r="AS135" s="176"/>
      <c r="AT135" s="176"/>
      <c r="AU135" s="176"/>
      <c r="AV135" s="176"/>
      <c r="AW135" s="176"/>
      <c r="AX135" s="176"/>
      <c r="AY135" s="176"/>
      <c r="AZ135" s="176"/>
      <c r="BA135" s="176"/>
      <c r="BB135" s="176"/>
      <c r="BC135" s="176"/>
      <c r="BD135" s="176"/>
      <c r="BE135" s="176"/>
      <c r="BF135" s="176"/>
      <c r="BG135" s="176"/>
      <c r="BH135" s="176"/>
    </row>
    <row r="136" spans="1:60" outlineLevel="1" x14ac:dyDescent="0.25">
      <c r="A136" s="167">
        <v>77</v>
      </c>
      <c r="B136" s="168" t="s">
        <v>294</v>
      </c>
      <c r="C136" s="169" t="s">
        <v>295</v>
      </c>
      <c r="D136" s="170" t="s">
        <v>140</v>
      </c>
      <c r="E136" s="171">
        <v>1</v>
      </c>
      <c r="F136" s="172">
        <f t="shared" si="24"/>
        <v>0</v>
      </c>
      <c r="G136" s="173">
        <f t="shared" si="17"/>
        <v>0</v>
      </c>
      <c r="H136" s="142"/>
      <c r="I136" s="173">
        <f t="shared" si="18"/>
        <v>0</v>
      </c>
      <c r="J136" s="142"/>
      <c r="K136" s="173">
        <f t="shared" si="19"/>
        <v>0</v>
      </c>
      <c r="L136" s="173">
        <v>21</v>
      </c>
      <c r="M136" s="173">
        <f t="shared" si="20"/>
        <v>0</v>
      </c>
      <c r="N136" s="174">
        <v>0</v>
      </c>
      <c r="O136" s="174">
        <f t="shared" si="21"/>
        <v>0</v>
      </c>
      <c r="P136" s="174">
        <v>0</v>
      </c>
      <c r="Q136" s="174">
        <f t="shared" si="22"/>
        <v>0</v>
      </c>
      <c r="R136" s="174"/>
      <c r="S136" s="174"/>
      <c r="T136" s="175">
        <v>0</v>
      </c>
      <c r="U136" s="174">
        <f t="shared" si="23"/>
        <v>0</v>
      </c>
      <c r="V136" s="176"/>
      <c r="W136" s="176"/>
      <c r="X136" s="176"/>
      <c r="Y136" s="176"/>
      <c r="Z136" s="176"/>
      <c r="AA136" s="176"/>
      <c r="AB136" s="176"/>
      <c r="AC136" s="176"/>
      <c r="AD136" s="176"/>
      <c r="AE136" s="176" t="s">
        <v>119</v>
      </c>
      <c r="AF136" s="176"/>
      <c r="AG136" s="176"/>
      <c r="AH136" s="176"/>
      <c r="AI136" s="176"/>
      <c r="AJ136" s="176"/>
      <c r="AK136" s="176"/>
      <c r="AL136" s="176"/>
      <c r="AM136" s="176"/>
      <c r="AN136" s="176"/>
      <c r="AO136" s="176"/>
      <c r="AP136" s="176"/>
      <c r="AQ136" s="176"/>
      <c r="AR136" s="176"/>
      <c r="AS136" s="176"/>
      <c r="AT136" s="176"/>
      <c r="AU136" s="176"/>
      <c r="AV136" s="176"/>
      <c r="AW136" s="176"/>
      <c r="AX136" s="176"/>
      <c r="AY136" s="176"/>
      <c r="AZ136" s="176"/>
      <c r="BA136" s="176"/>
      <c r="BB136" s="176"/>
      <c r="BC136" s="176"/>
      <c r="BD136" s="176"/>
      <c r="BE136" s="176"/>
      <c r="BF136" s="176"/>
      <c r="BG136" s="176"/>
      <c r="BH136" s="176"/>
    </row>
    <row r="137" spans="1:60" x14ac:dyDescent="0.25">
      <c r="A137" s="180" t="s">
        <v>109</v>
      </c>
      <c r="B137" s="181" t="s">
        <v>82</v>
      </c>
      <c r="C137" s="182" t="s">
        <v>26</v>
      </c>
      <c r="D137" s="183"/>
      <c r="E137" s="184"/>
      <c r="F137" s="185"/>
      <c r="G137" s="185">
        <f>SUMIF(AE138:AE142,"&lt;&gt;NOR",G138:G142)</f>
        <v>0</v>
      </c>
      <c r="H137" s="185"/>
      <c r="I137" s="185">
        <f>SUM(I138:I142)</f>
        <v>0</v>
      </c>
      <c r="J137" s="185"/>
      <c r="K137" s="185">
        <f>SUM(K138:K142)</f>
        <v>0</v>
      </c>
      <c r="L137" s="185"/>
      <c r="M137" s="185">
        <f>SUM(M138:M142)</f>
        <v>0</v>
      </c>
      <c r="N137" s="186"/>
      <c r="O137" s="186">
        <f>SUM(O138:O142)</f>
        <v>0</v>
      </c>
      <c r="P137" s="186"/>
      <c r="Q137" s="186">
        <f>SUM(Q138:Q142)</f>
        <v>0</v>
      </c>
      <c r="R137" s="186"/>
      <c r="S137" s="186"/>
      <c r="T137" s="187"/>
      <c r="U137" s="186">
        <f>SUM(U138:U142)</f>
        <v>0</v>
      </c>
      <c r="AE137" s="144" t="s">
        <v>110</v>
      </c>
    </row>
    <row r="138" spans="1:60" outlineLevel="1" x14ac:dyDescent="0.25">
      <c r="A138" s="167">
        <v>78</v>
      </c>
      <c r="B138" s="168" t="s">
        <v>296</v>
      </c>
      <c r="C138" s="169" t="s">
        <v>297</v>
      </c>
      <c r="D138" s="170" t="s">
        <v>298</v>
      </c>
      <c r="E138" s="171">
        <v>1</v>
      </c>
      <c r="F138" s="172">
        <f t="shared" si="24"/>
        <v>0</v>
      </c>
      <c r="G138" s="173">
        <f>ROUND(E138*F138,2)</f>
        <v>0</v>
      </c>
      <c r="H138" s="142"/>
      <c r="I138" s="173">
        <f>ROUND(E138*H138,2)</f>
        <v>0</v>
      </c>
      <c r="J138" s="142"/>
      <c r="K138" s="173">
        <f>ROUND(E138*J138,2)</f>
        <v>0</v>
      </c>
      <c r="L138" s="173">
        <v>21</v>
      </c>
      <c r="M138" s="173">
        <f>G138*(1+L138/100)</f>
        <v>0</v>
      </c>
      <c r="N138" s="174">
        <v>0</v>
      </c>
      <c r="O138" s="174">
        <f>ROUND(E138*N138,5)</f>
        <v>0</v>
      </c>
      <c r="P138" s="174">
        <v>0</v>
      </c>
      <c r="Q138" s="174">
        <f>ROUND(E138*P138,5)</f>
        <v>0</v>
      </c>
      <c r="R138" s="174"/>
      <c r="S138" s="174"/>
      <c r="T138" s="175">
        <v>0</v>
      </c>
      <c r="U138" s="174">
        <f>ROUND(E138*T138,2)</f>
        <v>0</v>
      </c>
      <c r="V138" s="176"/>
      <c r="W138" s="176"/>
      <c r="X138" s="176"/>
      <c r="Y138" s="176"/>
      <c r="Z138" s="176"/>
      <c r="AA138" s="176"/>
      <c r="AB138" s="176"/>
      <c r="AC138" s="176"/>
      <c r="AD138" s="176"/>
      <c r="AE138" s="176" t="s">
        <v>119</v>
      </c>
      <c r="AF138" s="176"/>
      <c r="AG138" s="176"/>
      <c r="AH138" s="176"/>
      <c r="AI138" s="176"/>
      <c r="AJ138" s="176"/>
      <c r="AK138" s="176"/>
      <c r="AL138" s="176"/>
      <c r="AM138" s="176"/>
      <c r="AN138" s="176"/>
      <c r="AO138" s="176"/>
      <c r="AP138" s="176"/>
      <c r="AQ138" s="176"/>
      <c r="AR138" s="176"/>
      <c r="AS138" s="176"/>
      <c r="AT138" s="176"/>
      <c r="AU138" s="176"/>
      <c r="AV138" s="176"/>
      <c r="AW138" s="176"/>
      <c r="AX138" s="176"/>
      <c r="AY138" s="176"/>
      <c r="AZ138" s="176"/>
      <c r="BA138" s="176"/>
      <c r="BB138" s="176"/>
      <c r="BC138" s="176"/>
      <c r="BD138" s="176"/>
      <c r="BE138" s="176"/>
      <c r="BF138" s="176"/>
      <c r="BG138" s="176"/>
      <c r="BH138" s="176"/>
    </row>
    <row r="139" spans="1:60" outlineLevel="1" x14ac:dyDescent="0.25">
      <c r="A139" s="167">
        <v>79</v>
      </c>
      <c r="B139" s="168" t="s">
        <v>299</v>
      </c>
      <c r="C139" s="169" t="s">
        <v>300</v>
      </c>
      <c r="D139" s="170" t="s">
        <v>298</v>
      </c>
      <c r="E139" s="171">
        <v>1</v>
      </c>
      <c r="F139" s="172">
        <f t="shared" si="24"/>
        <v>0</v>
      </c>
      <c r="G139" s="173">
        <f>ROUND(E139*F139,2)</f>
        <v>0</v>
      </c>
      <c r="H139" s="142"/>
      <c r="I139" s="173">
        <f>ROUND(E139*H139,2)</f>
        <v>0</v>
      </c>
      <c r="J139" s="142"/>
      <c r="K139" s="173">
        <f>ROUND(E139*J139,2)</f>
        <v>0</v>
      </c>
      <c r="L139" s="173">
        <v>21</v>
      </c>
      <c r="M139" s="173">
        <f>G139*(1+L139/100)</f>
        <v>0</v>
      </c>
      <c r="N139" s="174">
        <v>0</v>
      </c>
      <c r="O139" s="174">
        <f>ROUND(E139*N139,5)</f>
        <v>0</v>
      </c>
      <c r="P139" s="174">
        <v>0</v>
      </c>
      <c r="Q139" s="174">
        <f>ROUND(E139*P139,5)</f>
        <v>0</v>
      </c>
      <c r="R139" s="174"/>
      <c r="S139" s="174"/>
      <c r="T139" s="175">
        <v>0</v>
      </c>
      <c r="U139" s="174">
        <f>ROUND(E139*T139,2)</f>
        <v>0</v>
      </c>
      <c r="V139" s="176"/>
      <c r="W139" s="176"/>
      <c r="X139" s="176"/>
      <c r="Y139" s="176"/>
      <c r="Z139" s="176"/>
      <c r="AA139" s="176"/>
      <c r="AB139" s="176"/>
      <c r="AC139" s="176"/>
      <c r="AD139" s="176"/>
      <c r="AE139" s="176" t="s">
        <v>119</v>
      </c>
      <c r="AF139" s="176"/>
      <c r="AG139" s="176"/>
      <c r="AH139" s="176"/>
      <c r="AI139" s="176"/>
      <c r="AJ139" s="176"/>
      <c r="AK139" s="176"/>
      <c r="AL139" s="176"/>
      <c r="AM139" s="176"/>
      <c r="AN139" s="176"/>
      <c r="AO139" s="176"/>
      <c r="AP139" s="176"/>
      <c r="AQ139" s="176"/>
      <c r="AR139" s="176"/>
      <c r="AS139" s="176"/>
      <c r="AT139" s="176"/>
      <c r="AU139" s="176"/>
      <c r="AV139" s="176"/>
      <c r="AW139" s="176"/>
      <c r="AX139" s="176"/>
      <c r="AY139" s="176"/>
      <c r="AZ139" s="176"/>
      <c r="BA139" s="176"/>
      <c r="BB139" s="176"/>
      <c r="BC139" s="176"/>
      <c r="BD139" s="176"/>
      <c r="BE139" s="176"/>
      <c r="BF139" s="176"/>
      <c r="BG139" s="176"/>
      <c r="BH139" s="176"/>
    </row>
    <row r="140" spans="1:60" outlineLevel="1" x14ac:dyDescent="0.25">
      <c r="A140" s="167">
        <v>80</v>
      </c>
      <c r="B140" s="168" t="s">
        <v>301</v>
      </c>
      <c r="C140" s="169" t="s">
        <v>302</v>
      </c>
      <c r="D140" s="170" t="s">
        <v>298</v>
      </c>
      <c r="E140" s="171">
        <v>1</v>
      </c>
      <c r="F140" s="172">
        <f t="shared" si="24"/>
        <v>0</v>
      </c>
      <c r="G140" s="173">
        <f>ROUND(E140*F140,2)</f>
        <v>0</v>
      </c>
      <c r="H140" s="142"/>
      <c r="I140" s="173">
        <f>ROUND(E140*H140,2)</f>
        <v>0</v>
      </c>
      <c r="J140" s="142"/>
      <c r="K140" s="173">
        <f>ROUND(E140*J140,2)</f>
        <v>0</v>
      </c>
      <c r="L140" s="173">
        <v>21</v>
      </c>
      <c r="M140" s="173">
        <f>G140*(1+L140/100)</f>
        <v>0</v>
      </c>
      <c r="N140" s="174">
        <v>0</v>
      </c>
      <c r="O140" s="174">
        <f>ROUND(E140*N140,5)</f>
        <v>0</v>
      </c>
      <c r="P140" s="174">
        <v>0</v>
      </c>
      <c r="Q140" s="174">
        <f>ROUND(E140*P140,5)</f>
        <v>0</v>
      </c>
      <c r="R140" s="174"/>
      <c r="S140" s="174"/>
      <c r="T140" s="175">
        <v>0</v>
      </c>
      <c r="U140" s="174">
        <f>ROUND(E140*T140,2)</f>
        <v>0</v>
      </c>
      <c r="V140" s="176"/>
      <c r="W140" s="176"/>
      <c r="X140" s="176"/>
      <c r="Y140" s="176"/>
      <c r="Z140" s="176"/>
      <c r="AA140" s="176"/>
      <c r="AB140" s="176"/>
      <c r="AC140" s="176"/>
      <c r="AD140" s="176"/>
      <c r="AE140" s="176" t="s">
        <v>119</v>
      </c>
      <c r="AF140" s="176"/>
      <c r="AG140" s="176"/>
      <c r="AH140" s="176"/>
      <c r="AI140" s="176"/>
      <c r="AJ140" s="176"/>
      <c r="AK140" s="176"/>
      <c r="AL140" s="176"/>
      <c r="AM140" s="176"/>
      <c r="AN140" s="176"/>
      <c r="AO140" s="176"/>
      <c r="AP140" s="176"/>
      <c r="AQ140" s="176"/>
      <c r="AR140" s="176"/>
      <c r="AS140" s="176"/>
      <c r="AT140" s="176"/>
      <c r="AU140" s="176"/>
      <c r="AV140" s="176"/>
      <c r="AW140" s="176"/>
      <c r="AX140" s="176"/>
      <c r="AY140" s="176"/>
      <c r="AZ140" s="176"/>
      <c r="BA140" s="176"/>
      <c r="BB140" s="176"/>
      <c r="BC140" s="176"/>
      <c r="BD140" s="176"/>
      <c r="BE140" s="176"/>
      <c r="BF140" s="176"/>
      <c r="BG140" s="176"/>
      <c r="BH140" s="176"/>
    </row>
    <row r="141" spans="1:60" outlineLevel="1" x14ac:dyDescent="0.25">
      <c r="A141" s="167">
        <v>81</v>
      </c>
      <c r="B141" s="168" t="s">
        <v>303</v>
      </c>
      <c r="C141" s="169" t="s">
        <v>304</v>
      </c>
      <c r="D141" s="170" t="s">
        <v>298</v>
      </c>
      <c r="E141" s="171">
        <v>1</v>
      </c>
      <c r="F141" s="172">
        <f t="shared" si="24"/>
        <v>0</v>
      </c>
      <c r="G141" s="173">
        <f>ROUND(E141*F141,2)</f>
        <v>0</v>
      </c>
      <c r="H141" s="142"/>
      <c r="I141" s="173">
        <f>ROUND(E141*H141,2)</f>
        <v>0</v>
      </c>
      <c r="J141" s="142"/>
      <c r="K141" s="173">
        <f>ROUND(E141*J141,2)</f>
        <v>0</v>
      </c>
      <c r="L141" s="173">
        <v>21</v>
      </c>
      <c r="M141" s="173">
        <f>G141*(1+L141/100)</f>
        <v>0</v>
      </c>
      <c r="N141" s="174">
        <v>0</v>
      </c>
      <c r="O141" s="174">
        <f>ROUND(E141*N141,5)</f>
        <v>0</v>
      </c>
      <c r="P141" s="174">
        <v>0</v>
      </c>
      <c r="Q141" s="174">
        <f>ROUND(E141*P141,5)</f>
        <v>0</v>
      </c>
      <c r="R141" s="174"/>
      <c r="S141" s="174"/>
      <c r="T141" s="175">
        <v>0</v>
      </c>
      <c r="U141" s="174">
        <f>ROUND(E141*T141,2)</f>
        <v>0</v>
      </c>
      <c r="V141" s="176"/>
      <c r="W141" s="176"/>
      <c r="X141" s="176"/>
      <c r="Y141" s="176"/>
      <c r="Z141" s="176"/>
      <c r="AA141" s="176"/>
      <c r="AB141" s="176"/>
      <c r="AC141" s="176"/>
      <c r="AD141" s="176"/>
      <c r="AE141" s="176" t="s">
        <v>119</v>
      </c>
      <c r="AF141" s="176"/>
      <c r="AG141" s="176"/>
      <c r="AH141" s="176"/>
      <c r="AI141" s="176"/>
      <c r="AJ141" s="176"/>
      <c r="AK141" s="176"/>
      <c r="AL141" s="176"/>
      <c r="AM141" s="176"/>
      <c r="AN141" s="176"/>
      <c r="AO141" s="176"/>
      <c r="AP141" s="176"/>
      <c r="AQ141" s="176"/>
      <c r="AR141" s="176"/>
      <c r="AS141" s="176"/>
      <c r="AT141" s="176"/>
      <c r="AU141" s="176"/>
      <c r="AV141" s="176"/>
      <c r="AW141" s="176"/>
      <c r="AX141" s="176"/>
      <c r="AY141" s="176"/>
      <c r="AZ141" s="176"/>
      <c r="BA141" s="176"/>
      <c r="BB141" s="176"/>
      <c r="BC141" s="176"/>
      <c r="BD141" s="176"/>
      <c r="BE141" s="176"/>
      <c r="BF141" s="176"/>
      <c r="BG141" s="176"/>
      <c r="BH141" s="176"/>
    </row>
    <row r="142" spans="1:60" outlineLevel="1" x14ac:dyDescent="0.25">
      <c r="A142" s="188">
        <v>82</v>
      </c>
      <c r="B142" s="189" t="s">
        <v>305</v>
      </c>
      <c r="C142" s="190" t="s">
        <v>306</v>
      </c>
      <c r="D142" s="191" t="s">
        <v>298</v>
      </c>
      <c r="E142" s="192">
        <v>1</v>
      </c>
      <c r="F142" s="193">
        <f t="shared" si="24"/>
        <v>0</v>
      </c>
      <c r="G142" s="194">
        <f>ROUND(E142*F142,2)</f>
        <v>0</v>
      </c>
      <c r="H142" s="143"/>
      <c r="I142" s="194">
        <f>ROUND(E142*H142,2)</f>
        <v>0</v>
      </c>
      <c r="J142" s="143"/>
      <c r="K142" s="194">
        <f>ROUND(E142*J142,2)</f>
        <v>0</v>
      </c>
      <c r="L142" s="194">
        <v>21</v>
      </c>
      <c r="M142" s="194">
        <f>G142*(1+L142/100)</f>
        <v>0</v>
      </c>
      <c r="N142" s="195">
        <v>0</v>
      </c>
      <c r="O142" s="195">
        <f>ROUND(E142*N142,5)</f>
        <v>0</v>
      </c>
      <c r="P142" s="195">
        <v>0</v>
      </c>
      <c r="Q142" s="195">
        <f>ROUND(E142*P142,5)</f>
        <v>0</v>
      </c>
      <c r="R142" s="195"/>
      <c r="S142" s="195"/>
      <c r="T142" s="196">
        <v>0</v>
      </c>
      <c r="U142" s="195">
        <f>ROUND(E142*T142,2)</f>
        <v>0</v>
      </c>
      <c r="V142" s="176"/>
      <c r="W142" s="176"/>
      <c r="X142" s="176"/>
      <c r="Y142" s="176"/>
      <c r="Z142" s="176"/>
      <c r="AA142" s="176"/>
      <c r="AB142" s="176"/>
      <c r="AC142" s="176"/>
      <c r="AD142" s="176"/>
      <c r="AE142" s="176" t="s">
        <v>119</v>
      </c>
      <c r="AF142" s="176"/>
      <c r="AG142" s="176"/>
      <c r="AH142" s="176"/>
      <c r="AI142" s="176"/>
      <c r="AJ142" s="176"/>
      <c r="AK142" s="176"/>
      <c r="AL142" s="176"/>
      <c r="AM142" s="176"/>
      <c r="AN142" s="176"/>
      <c r="AO142" s="176"/>
      <c r="AP142" s="176"/>
      <c r="AQ142" s="176"/>
      <c r="AR142" s="176"/>
      <c r="AS142" s="176"/>
      <c r="AT142" s="176"/>
      <c r="AU142" s="176"/>
      <c r="AV142" s="176"/>
      <c r="AW142" s="176"/>
      <c r="AX142" s="176"/>
      <c r="AY142" s="176"/>
      <c r="AZ142" s="176"/>
      <c r="BA142" s="176"/>
      <c r="BB142" s="176"/>
      <c r="BC142" s="176"/>
      <c r="BD142" s="176"/>
      <c r="BE142" s="176"/>
      <c r="BF142" s="176"/>
      <c r="BG142" s="176"/>
      <c r="BH142" s="176"/>
    </row>
    <row r="143" spans="1:60" x14ac:dyDescent="0.25">
      <c r="A143" s="197"/>
      <c r="B143" s="198" t="s">
        <v>307</v>
      </c>
      <c r="C143" s="199" t="s">
        <v>307</v>
      </c>
      <c r="D143" s="197"/>
      <c r="E143" s="197"/>
      <c r="F143" s="197"/>
      <c r="G143" s="197"/>
      <c r="H143" s="197"/>
      <c r="I143" s="197"/>
      <c r="J143" s="197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AC143" s="144">
        <v>15</v>
      </c>
      <c r="AD143" s="144">
        <v>21</v>
      </c>
    </row>
    <row r="144" spans="1:60" x14ac:dyDescent="0.25">
      <c r="A144" s="200"/>
      <c r="B144" s="201">
        <v>26</v>
      </c>
      <c r="C144" s="202" t="s">
        <v>307</v>
      </c>
      <c r="D144" s="203"/>
      <c r="E144" s="203"/>
      <c r="F144" s="203"/>
      <c r="G144" s="204">
        <f>G8+G13+G17+G22+G31+G34+G47+G57+G88+G101+G105+G112+G114+G137</f>
        <v>0</v>
      </c>
      <c r="H144" s="197"/>
      <c r="I144" s="197"/>
      <c r="J144" s="197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AC144" s="144">
        <f>SUMIF(L7:L142,AC143,G7:G142)</f>
        <v>0</v>
      </c>
      <c r="AD144" s="144">
        <f>SUMIF(L7:L142,AD143,G7:G142)</f>
        <v>0</v>
      </c>
      <c r="AE144" s="144" t="s">
        <v>308</v>
      </c>
    </row>
    <row r="145" spans="1:31" x14ac:dyDescent="0.25">
      <c r="A145" s="197"/>
      <c r="B145" s="198" t="s">
        <v>307</v>
      </c>
      <c r="C145" s="199" t="s">
        <v>307</v>
      </c>
      <c r="D145" s="197"/>
      <c r="E145" s="197"/>
      <c r="F145" s="197"/>
      <c r="G145" s="197"/>
      <c r="H145" s="197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</row>
    <row r="146" spans="1:31" x14ac:dyDescent="0.25">
      <c r="A146" s="197"/>
      <c r="B146" s="198" t="s">
        <v>307</v>
      </c>
      <c r="C146" s="199" t="s">
        <v>307</v>
      </c>
      <c r="D146" s="197"/>
      <c r="E146" s="197"/>
      <c r="F146" s="197"/>
      <c r="G146" s="197"/>
      <c r="H146" s="197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</row>
    <row r="147" spans="1:31" x14ac:dyDescent="0.25">
      <c r="A147" s="269">
        <v>33</v>
      </c>
      <c r="B147" s="269"/>
      <c r="C147" s="270"/>
      <c r="D147" s="197"/>
      <c r="E147" s="197"/>
      <c r="F147" s="197"/>
      <c r="G147" s="197"/>
      <c r="H147" s="197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</row>
    <row r="148" spans="1:31" x14ac:dyDescent="0.25">
      <c r="A148" s="260"/>
      <c r="B148" s="260"/>
      <c r="C148" s="260"/>
      <c r="D148" s="260"/>
      <c r="E148" s="260"/>
      <c r="F148" s="260"/>
      <c r="G148" s="260"/>
      <c r="H148" s="197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AE148" s="144" t="s">
        <v>309</v>
      </c>
    </row>
    <row r="149" spans="1:31" x14ac:dyDescent="0.25">
      <c r="A149" s="260"/>
      <c r="B149" s="260"/>
      <c r="C149" s="260"/>
      <c r="D149" s="260"/>
      <c r="E149" s="260"/>
      <c r="F149" s="260"/>
      <c r="G149" s="260"/>
      <c r="H149" s="197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</row>
    <row r="150" spans="1:31" x14ac:dyDescent="0.25">
      <c r="A150" s="260"/>
      <c r="B150" s="260"/>
      <c r="C150" s="260"/>
      <c r="D150" s="260"/>
      <c r="E150" s="260"/>
      <c r="F150" s="260"/>
      <c r="G150" s="260"/>
      <c r="H150" s="197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</row>
    <row r="151" spans="1:31" x14ac:dyDescent="0.25">
      <c r="A151" s="260"/>
      <c r="B151" s="260"/>
      <c r="C151" s="260"/>
      <c r="D151" s="260"/>
      <c r="E151" s="260"/>
      <c r="F151" s="260"/>
      <c r="G151" s="260"/>
      <c r="H151" s="197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</row>
    <row r="152" spans="1:31" x14ac:dyDescent="0.25">
      <c r="A152" s="260"/>
      <c r="B152" s="260"/>
      <c r="C152" s="260"/>
      <c r="D152" s="260"/>
      <c r="E152" s="260"/>
      <c r="F152" s="260"/>
      <c r="G152" s="260"/>
      <c r="H152" s="197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</row>
    <row r="153" spans="1:31" x14ac:dyDescent="0.25">
      <c r="A153" s="197"/>
      <c r="B153" s="198" t="s">
        <v>307</v>
      </c>
      <c r="C153" s="199" t="s">
        <v>307</v>
      </c>
      <c r="D153" s="197"/>
      <c r="E153" s="197"/>
      <c r="F153" s="197"/>
      <c r="G153" s="197"/>
      <c r="H153" s="197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</row>
    <row r="154" spans="1:31" x14ac:dyDescent="0.25">
      <c r="C154" s="206"/>
      <c r="AE154" s="144" t="s">
        <v>310</v>
      </c>
    </row>
  </sheetData>
  <sheetProtection password="CCA4" sheet="1" objects="1" scenarios="1" selectLockedCells="1"/>
  <mergeCells count="6">
    <mergeCell ref="A148:G152"/>
    <mergeCell ref="A1:G1"/>
    <mergeCell ref="C3:G3"/>
    <mergeCell ref="C4:G4"/>
    <mergeCell ref="A147:C147"/>
    <mergeCell ref="C2:K2"/>
  </mergeCells>
  <pageMargins left="0.59055118110236204" right="0.39370078740157499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Rozpočet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'Rozpočet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Terka</dc:creator>
  <cp:lastModifiedBy>Radovan Fráňa</cp:lastModifiedBy>
  <cp:lastPrinted>2014-02-28T09:52:57Z</cp:lastPrinted>
  <dcterms:created xsi:type="dcterms:W3CDTF">2009-04-08T07:15:50Z</dcterms:created>
  <dcterms:modified xsi:type="dcterms:W3CDTF">2023-03-20T10:48:17Z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42d416fa-3ddc-4ac3-be76-d7fa01b1bfac</vt:lpwstr>
  </property>
</Properties>
</file>